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5521" windowWidth="10785" windowHeight="10875" activeTab="0"/>
  </bookViews>
  <sheets>
    <sheet name="Natjecaj" sheetId="1" r:id="rId1"/>
    <sheet name="List1" sheetId="2" r:id="rId2"/>
  </sheets>
  <definedNames>
    <definedName name="_xlnm.Print_Area" localSheetId="0">'Natjecaj'!$A$1:$F$324</definedName>
  </definedNames>
  <calcPr fullCalcOnLoad="1"/>
</workbook>
</file>

<file path=xl/sharedStrings.xml><?xml version="1.0" encoding="utf-8"?>
<sst xmlns="http://schemas.openxmlformats.org/spreadsheetml/2006/main" count="249" uniqueCount="197">
  <si>
    <t>Obračun po m'.</t>
  </si>
  <si>
    <t>m2</t>
  </si>
  <si>
    <t>UKUPNO:</t>
  </si>
  <si>
    <t xml:space="preserve">ukupno: m3 </t>
  </si>
  <si>
    <t>m3</t>
  </si>
  <si>
    <t>II ZEMLJANI RADOVI</t>
  </si>
  <si>
    <t xml:space="preserve">prijevoz i istovar na deponiji s razastiranjem. </t>
  </si>
  <si>
    <t>Obračun po m3 odvezenog materijala u sraslom stanju.</t>
  </si>
  <si>
    <t>V ZIDARSKI I POMOĆNI RADOVI</t>
  </si>
  <si>
    <t>I     PRIPREMNI RADOVI</t>
  </si>
  <si>
    <t>II    ZEMLJANI RADOVI</t>
  </si>
  <si>
    <t>V   ZIDARSKI I POMOĆNI RADOVI</t>
  </si>
  <si>
    <t>VI   OSTALI RADOVI</t>
  </si>
  <si>
    <t>SVEUKUPNO</t>
  </si>
  <si>
    <t>m'</t>
  </si>
  <si>
    <t>kom</t>
  </si>
  <si>
    <t>I PRIPREMNI RADOVI</t>
  </si>
  <si>
    <t>2.2.     Iskop proširenja i produbljenja jarka za</t>
  </si>
  <si>
    <t>materijala 1 m od ruba jarka. Obračun po</t>
  </si>
  <si>
    <t>2.3.     Planiranje dna jarka svih cjevovoda do</t>
  </si>
  <si>
    <t>određene kote prema uzdužnom profilu sa</t>
  </si>
  <si>
    <t>izbacivanjem suvišnog materijala iz jarka.</t>
  </si>
  <si>
    <t>Obračun po m2 isplanirane površine.</t>
  </si>
  <si>
    <t>2.4.     Dobava i ugradnja pijeska za posteljicu</t>
  </si>
  <si>
    <t>2.6.     Zatrpavanje preostalog dijela jarka</t>
  </si>
  <si>
    <t>materijalom iz iskopa. Maksimalno zrno</t>
  </si>
  <si>
    <t>materijala ne smije biti veće od 120 mm.</t>
  </si>
  <si>
    <t>U    obračun    je    predviđeno    zasipanje</t>
  </si>
  <si>
    <t>materijala oko zasunskih okana.</t>
  </si>
  <si>
    <t>Obračun po m3 ugrađenog materijala.</t>
  </si>
  <si>
    <t>nosivog sloja u jarku iznad prethodno</t>
  </si>
  <si>
    <t>ugrađenog sloja sitnog materijala, do visine</t>
  </si>
  <si>
    <t>Tamponski sloj se sastoji od tucanika</t>
  </si>
  <si>
    <t>krupnoće 0-63 mm, mehanički</t>
  </si>
  <si>
    <t>stabiliziranog (MS=80 MN/m2). Tamponski</t>
  </si>
  <si>
    <t>sloj izvesti na cjeloj duljini trase.</t>
  </si>
  <si>
    <t>površinu je potrebno poravnati pod letvu. U</t>
  </si>
  <si>
    <t>cijenu uključiti sav rad i materijal potreban</t>
  </si>
  <si>
    <t>do potpunog dovršenja stavke.</t>
  </si>
  <si>
    <t>Obračun po m2 površine betona.</t>
  </si>
  <si>
    <t>REKAPITULACIJA:</t>
  </si>
  <si>
    <t>Urediti, održavati za dogovoren rok trajanja radova</t>
  </si>
  <si>
    <t>terena u prijašnje stanje uključujući uklanjanje</t>
  </si>
  <si>
    <t>nečistoće. Cijena uključuje ishođenje dozvole za</t>
  </si>
  <si>
    <t>zauzimanje javne površine uz objekt u površini prema</t>
  </si>
  <si>
    <t>Gradilište mora biti uređeno sukladno odredbama Zakona</t>
  </si>
  <si>
    <t>Nabava i montaža ploče s podatcimao građevini</t>
  </si>
  <si>
    <t>investitoru, odobrenju za građenje, projektantu, nadzoru</t>
  </si>
  <si>
    <t>i izvoditeljima radova. Uklanjanje ploče po završetku</t>
  </si>
  <si>
    <t>VI       OSTALI RADOVI</t>
  </si>
  <si>
    <t xml:space="preserve">poklopaca komplet s pripadnim fiksnim </t>
  </si>
  <si>
    <t>rješenju nadležnog organa vlasti.</t>
  </si>
  <si>
    <t>o zaštiti na radu i sukladno elaboratu uređenja gradilišta.</t>
  </si>
  <si>
    <t>kao i uređivati gradilište i ponovno uspostavljanje</t>
  </si>
  <si>
    <t>m3 iskopanog sraslog materijala.</t>
  </si>
  <si>
    <t>uz nabijanje. Gornju površinu fino isplanirati.</t>
  </si>
  <si>
    <t>Zatrpavanje se vrši u slojevima 25 - 35 cm,</t>
  </si>
  <si>
    <t>20 cm ispod nivelete prometnice.</t>
  </si>
  <si>
    <t>uključeno u cijenu (dim : 1 x 1 m).</t>
  </si>
  <si>
    <t>Točnu kategoriju tla utvrditi će nadzorni inženjer</t>
  </si>
  <si>
    <t>strojno (95%) m3</t>
  </si>
  <si>
    <t>ručno (5%) m3</t>
  </si>
  <si>
    <t>S</t>
  </si>
  <si>
    <t>UKUPNO</t>
  </si>
  <si>
    <t>* geodetski snimak  na digitalnom mediju.</t>
  </si>
  <si>
    <t>uračunato  planiranje  dna zasunskih okana.</t>
  </si>
  <si>
    <t>Radove izvesti sa točnošću +/-1 cm. U   količine je</t>
  </si>
  <si>
    <t>nabijanjem kolaca za oznaku trase i tablica sa</t>
  </si>
  <si>
    <t xml:space="preserve">upisanim brojem točke te označavanje položaja </t>
  </si>
  <si>
    <t xml:space="preserve">revizijskih okana i kućnih priključaka prema situaciji. </t>
  </si>
  <si>
    <t>Obračun po m' trase.</t>
  </si>
  <si>
    <t>IlI MONTERSKI RADOVI</t>
  </si>
  <si>
    <t>U cijenu je uračunata dobava vode.</t>
  </si>
  <si>
    <t>Obračun po m' kolektora.</t>
  </si>
  <si>
    <t>III   MONTERSKI RADOVI</t>
  </si>
  <si>
    <t>Nabava i doprema na grad. depooniju      m'</t>
  </si>
  <si>
    <t>Obračun po m' nabavljene i ugrađene cijevi.</t>
  </si>
  <si>
    <t>* montažerski plan</t>
  </si>
  <si>
    <t>_________________________</t>
  </si>
  <si>
    <t>2.1.     Iskop rova za oborinski kolektor</t>
  </si>
  <si>
    <t>cjevovoda, sa odbacivanjem iskopanog</t>
  </si>
  <si>
    <t>Ugradnja s prijenosom do rova       m'</t>
  </si>
  <si>
    <t>Ugradbena visina okna do 2,0 m</t>
  </si>
  <si>
    <t>komplet</t>
  </si>
  <si>
    <t>PDV 25%</t>
  </si>
  <si>
    <t xml:space="preserve">i okana na deponiju. U cijenu je uračunat utovar, </t>
  </si>
  <si>
    <t>1.5.    Natpisna ploča sa podacima o građevini</t>
  </si>
  <si>
    <t>na terenu prilikom iskopa. Obračun po m3 iskopanog sraslog materijala.</t>
  </si>
  <si>
    <t>debljine 10 cm (15 cm), krupnoće zrna do 8 mm</t>
  </si>
  <si>
    <t>Iskop se predviđa strojno (95%) i ručno (5%). Strojno pomoću prikladne mehanizacije (bagera ili rovokopača) sa odsijecanjem bočnih strana prema detalju iz projekta i grubim planiranjem.</t>
  </si>
  <si>
    <t>Obračun po izvedenom prespajanju</t>
  </si>
  <si>
    <t>Nabava i doprema na grad. depooniju      kom</t>
  </si>
  <si>
    <t>Ugradnja s prijenosom do rova       kom</t>
  </si>
  <si>
    <t>Ovo nedirati????</t>
  </si>
  <si>
    <t>BROJ PRIKLJUČAKA</t>
  </si>
  <si>
    <t>LINIJSKA REŠETKA</t>
  </si>
  <si>
    <t>m</t>
  </si>
  <si>
    <t>širine prema detaljima iz projekta (od 80 cm do 100 cm) te prema poprečnim profilima, a</t>
  </si>
  <si>
    <t>I</t>
  </si>
  <si>
    <t>II</t>
  </si>
  <si>
    <t>5.1.     Zazidavanje otvora oko cijevi u postojećim graničnim priključnim oknima te u postojećim AB revizijskim oknim sa elastoplastičnim materijalom. Obračun po zazidanom otvoru.</t>
  </si>
  <si>
    <t>6.1.     Izrada elaborata izvedenog stanja i njegova ovjera od ovlaštenog inženjera/tvrtke. Elaborat predati investitoru u digitalnom zapisu.</t>
  </si>
  <si>
    <t>i slivnika betonom C 12/15, debljine 10 cm. Gornju</t>
  </si>
  <si>
    <t>IV BETONSKI I ASFALTERSKI RADOVI</t>
  </si>
  <si>
    <t>IV   BETONSKI I ASFALTERSKI RADOVI</t>
  </si>
  <si>
    <t>U cijenu je uključena dobava prethodno strojno proizvedene mješavine od kamenog brašna, kamenog materijala i bitumena kao veziva, nazivne veličine najvećeg zrna, vrste kamenog materijala i granulometrijskog sastava prema odredbama i u skladu prema OTU, te utovar, prijevoz, i strojna ugradba (razastiranje i zbijanje).</t>
  </si>
  <si>
    <r>
      <t>m</t>
    </r>
    <r>
      <rPr>
        <vertAlign val="superscript"/>
        <sz val="11"/>
        <rFont val="Arial"/>
        <family val="2"/>
      </rPr>
      <t>2</t>
    </r>
  </si>
  <si>
    <t>1.1       Izrada na temelju projekta i ostale tehničke dokumentacije potrebne radioničke i ostalu tehničke dokumentacije dostatne za izvođenje radova (riješnje svih detalje vođenja trasa, izvedbe okana, trasiranja cjevovoda, križanja s drugim instalacijama te sve druge detalje kojima se utječe na tehnologiju građenja te ugradnju opreme). Usvojenom i usuglašenom tehničkom dokumentacijom koju izrađuje Odabrani ponuditelj smatra se samo ona koju je Nadzor i Naručitelj ovjerio vlastoručnim potpisom.</t>
  </si>
  <si>
    <t xml:space="preserve">revizijska i slivna okna na kolektoru oborinskog </t>
  </si>
  <si>
    <t>3.4     Dobava i ugradnja Č.P.C. DN 25 - DN 50 za prespajanje kućnih priključaka vodovoda na trasi oborinskog kolektora. Spajane na navoj, cijevi  standardne duljine 6,0 m . Cijevi polagati u rov na pripremljenu pješčanu posteljicu, na koju treba ravnomjerno nalijegati spajanju. U cijeni prespajanja jednog priključka su svi fitinzi, izolacija cijevi, cijev duljine 6,0 m te sav građevinski i montažerski rad na prespajanju.</t>
  </si>
  <si>
    <t>6.2.     Nabava i dobava, ugradnja upozoravajuće trake. PVC traku treba ugraditi s natpisom "OBORINSKA KANALIZACIJA". nakon postavljanja zaštitnog pijeska. Stavka uključuje sav potreban materijal i rad, kao i zaštitu pijeska.</t>
  </si>
  <si>
    <t>KIŠNA OKANA</t>
  </si>
  <si>
    <t>REVIZIJSKA OKANA</t>
  </si>
  <si>
    <t>dubine od 165 cm do 185 cm prema niveleti uzdužnih profila u tlu "A" i "B" kategorije. Radovi se izvode u suhom terenu bez prisustva podzemne vode tijekom gradnje.</t>
  </si>
  <si>
    <t>SPOJNA CIJEV SLIV</t>
  </si>
  <si>
    <t>PP korugirane cijevi  SN 8 DN/OD 343/300 mm</t>
  </si>
  <si>
    <t>PP korugirane cijevi  SN 8 DN/OD 287/250 mm</t>
  </si>
  <si>
    <t>PP korugirane cijevi  SN 8 DN/OD 228/200 mm</t>
  </si>
  <si>
    <t>PP korugirane cijevi  SN 8 DN/OD 458/400 mm</t>
  </si>
  <si>
    <t>PP korugirane cijevi  SN 8 DN/OD 573/500 mm</t>
  </si>
  <si>
    <t>PP korugirane cijevi  SN 8 DN/OD 688/600 mm</t>
  </si>
  <si>
    <t>PP korugirane cijevi  SN 8 DN/OD 919/800 mm</t>
  </si>
  <si>
    <t>PP korugirane cijevi  SN 8 DN/OD 1140/1000 mm</t>
  </si>
  <si>
    <t>3.2.   Nabava i doprema montažnih polipropilenskih (PP) okana za kanalizaciju DN630. Okna se sastoje iz PP baze sa izvedenom kinetom i zavarenim adapterima. Tijelo okna je od cijevi DN630, vanjskog promjera 630 [mm]. Dno okna je sastavljeno od dva sloja, tvornički zavareno, te ravnim dnom cijelim promjerom okna. Svi horizontalni i vertikalni lomovi su u oknu a ne ispred ili iza okna.</t>
  </si>
  <si>
    <t>Dijelovi okna se međusobno spajaju pomoću brtvi ili zavarivanjem čime se osigurava nepropusnost. Cjevovod se spaja na adaptere PP okna originalnim spojnicama i brtvama koji osiguravaju apsolutno nepropusni spoj i mogu izdržati vanjski tlak od 0,5 bara, i podtlak od 0,3 bara. Okno treba biti projektirano protiv isplivavanja, te vodonepropusnost treba biti ispitana u skladu s normama EN 1277, EN 12256 i EN 476. Okna trebaju biti sukladna prema svim zahtjevima nHRN EN 13598-2. Ostali uvjeti definirani su u programu kontrole kvalitete i osiguranja kakvoće</t>
  </si>
  <si>
    <t>Okna DN630/DN250/DN315, 1 ULAZ mm     kom</t>
  </si>
  <si>
    <t>3.5.     Izrada križanja cijevi oborinskog kolektora s cijevi vodovode instalavije te s drugim cijevima na trasi čije moguće postojanje će se utvrditi prilikom iskopa. 
Križanje izvesti uz slijedeće uvjete:
 - oborinska cijev mora prolaziti ispod vodovodne i kanalizacijske cijevi i drugih instalacija.
 - vodovodna i kanalizacijska cijev će se obložiti posteljicom od betonom debljine 10 cm na duljini 1.0 m ispred i iza križanja pri maloj dubini ukopa. Obračun po izvedenom križanju</t>
  </si>
  <si>
    <t>poklopci TIP 605       kom</t>
  </si>
  <si>
    <t xml:space="preserve">kanalskih rešetki samozatvarajućih komplet s pripadnim fiksnim </t>
  </si>
  <si>
    <t>Kanalska rešetka TIP 704 D       kom</t>
  </si>
  <si>
    <t>ASFALTIRANJE</t>
  </si>
  <si>
    <t>situaciji i podacima nadležnih službi, instalacije vodovoda, kanalizacije, energetike te DTK instalacije.</t>
  </si>
  <si>
    <t>pažljivo nabijanje lakim mehaničkim nabijačima.</t>
  </si>
  <si>
    <t>Tek po uspješno završenoj tlačnoj probi zatrpati i spojeve uz</t>
  </si>
  <si>
    <t xml:space="preserve">prespajanje slivničkih kišnih okana na oborinski kolektor . U cijeni su svi montažerski i građevinski radovi. Cijevi polagati u rov na pripremljenu pješčanu posteljicu, na koju treba ravnomjerno nalijegati pri spajanju na oborinski kolektor. </t>
  </si>
  <si>
    <t>okvirom. Kanalska rešetka dimenzija 456x451 mm-tip 704 D nosivosti D 400 kN s natpisom "OBORINSKA KANALIZACIJA" kao proizvod ljevaonice bjelovar.</t>
  </si>
  <si>
    <t>Cijevi su glatke svijetlo sive površine iznutra, pogodne za bolju refleksiju kod pregleda CCTV kamerom, te smeđe (RAL 8004) boje izvana. Profilirani vanjski dio je trapezoidalnog poprečnog presjeka po standardu HRN EN 13476-3:2007, te spada u B skupinu. Cijev mora zadovoljavati standarde: HRN EN 13476-1:2007, HRN EN 13476-3:2009 i ISO 9001. Cijevi polagati u rov na pripremljenu pješčanu posteljicu, na koju treba ravnomjerno nalijegati. U cijeni je sav rad i materijal te na montaži. Obračun po m' nabavljene i ugrađene cijevi.</t>
  </si>
  <si>
    <t>Okna se ugrađuju na prethodno izvednu betonsku podlogu, debljine 10 cm, od betona klase C12/15, ravnomjerno bočno zasipanje ugrađenog i priključenog okna obavlja se materijalom maksimalne krupnoće 0-40 mm. Zasipanje se izvodi u horizontalnim slojevima do najviše 30 cm, uz lagano ručno zbijanje u visini od najmanje 30 [cm] iznad tjemena priključnih cijevi i u neposrednoj blizini tijela okna od cca 20 cm, a potom uz strojno zbijanje</t>
  </si>
  <si>
    <t>Dobru zbijenost je potrebno postići ispod intenzivno opterećenih prometnih površina, sa slijedećim parametrima zbijenosti: modul stišljivosti, Ms = 80 [MN m-2]; stupanj zbijenosti, Sz = 98 [%].</t>
  </si>
  <si>
    <t>Po završenom zbijanju potrebno je da cijevni dio Pragma cijevi kod RO 630 viri za najviše 5 cm iznad nivoa gornjeg nosivog sloja. Armirano betonski distribucijski prsten polaže se direktno na nosivi sloj ili na betonsku pologu debljine cca 20 cm. Nakon toga se ugrađuje lijevanoželjezni poklopac, ø 600 [mm], odgovarajuće nosivosti.</t>
  </si>
  <si>
    <t>Okna se ravnomjerno bočno zasipavaju materijalom maksimalne krupnoće 0-40 mm. Zasipanje se izvodi u horizontalnim slojevima do najviše 30 cm, uz lagano ručno zbijanje u visini od najmanje 30 [cm] iznad tjemena priključnih cijevi i u neposrednoj blizini tijela okna od cca 20 cm, a potom uz strojno zbijanje.</t>
  </si>
  <si>
    <t>3.1.     Nabava, doprema i ugradnja polipropilenske (PP) orebrene kanalizacijske cijevi prema HRN EN 13476-1:2007, HRN EN 13476-3:2009 unutarnjeg nazivnog promjera (DN/ID) (kao Pipelife sustav: PP-Pragma ID). Cijevi su s dvostrukom stijenkom, duljine 6,0 m s integriranim kolčakom. Integrirani kolčak je tvornički zavaren na cijev rotacionim varenjem. Prstenasta čvrstoća iznosi 8 kN/m2 (SN8) prema HRN EN ISO 9969.</t>
  </si>
  <si>
    <t>U cijeni su svi građevinski radovi i sav materijal na ugradnji.</t>
  </si>
  <si>
    <t xml:space="preserve">Okna su prosječne visine 2 [m]. Specifikacija ulaznih i izlaznih kuteva, te broja i dimenzija priključaka prema projektu. </t>
  </si>
  <si>
    <t>U cijeni su svi montažerski radovi i sav materijal na ugradnji. Obračun po komadu kompletno isporučenog i montiranog okna.</t>
  </si>
  <si>
    <t xml:space="preserve">okvirom, kanalski poklopac je okrugli - samozatvarajući dimenzija Ø 600, tip 605 nosivosti D 400 kN s natpisom "OBORINSKA KANALIZACIJA". Poklopac se ugrađuje na AB prsten dim visine 15 cm, širine 35 cm. Obračun po komadu. </t>
  </si>
  <si>
    <t>Rešetka se ugrađuje na AB prsten dim visine 15 cm, širine 30 cm. Distribucijski prsten je vanjskih dimenzija 102x102 [cm] te unutarnjih dimenzija 42x42 [cm] od betona C30/37 (fcd=2,0 kN/cm2), armatura B500B (fyd=43,48 kN/cm2), 25 kg/kom, nosivosti 400 [kN]. Ugradnja na zbijenu podlogu nakon zatrpavanja okna direktno na nosivi sloj (min. DPr= 98%), prostor između kišne rešetke na betonskom prstenu i stjenki okna treba biti minimalno 5 cm. U cijeni je izrada AB prstena te ugradnja rešetke. Obračun po komadu.</t>
  </si>
  <si>
    <t>AB distribucijskog prstena vanjskih dimenzija Ф140 [cm] te unutarnjih dimenzija Ф70 [cm]. betonom C30/37 (fcd=2,0 kN/cm2), armatura B500B (fyd=43,48 kN/cm2), 25 kg/kom, nosivosti 400 [kN]. Ugradnja na zbijenu podlogu nakon zatrpavanja okna direktno na nosivi sloj (min. DPr= 98%), prostor između prstena i stjenki okna treba biti minimalno cca. 15 cm. Ljevano željezni poklopac se postavlja na AB distribucijski prsten. Obračun po kom prstena sa svim radovima, materijalom, betonskim željezom i oplatom.</t>
  </si>
  <si>
    <t>4.2.   Izvedba armirano betonske gornje nosive ploče-prstena kao oslonac ljevano željeznog poklopca debljine d = 15 cm, širine d = 35 cm prema detaljnom nacrtu oplate i armature, s unutrašnjim otvorom DN 700 mm.</t>
  </si>
  <si>
    <t>betonom C 12/15, debljine 5 cm. Gornju</t>
  </si>
  <si>
    <t>vodonepropusnim betonom C 25/30. Zidovi i</t>
  </si>
  <si>
    <t>temeljne ploče okana su debljine 15 cm,</t>
  </si>
  <si>
    <t>3.3.     Nabava, doprema i ugradnja punostjenih, neomekšanih PVC-U kanalizacijskih cijevi prema HRN EN 1401-1, D200X5,9MM, SDR34-2M. Cijevi s integriranim utičnim kolčakom i uloženim brtvenim prstenom od sintetičnog kaučuka, prstenaste čvrstoće SN-8, SDR-34 (8 kN/m2) prema HRN EN ISO 9969,  standardne duljine 1,0 m za</t>
  </si>
  <si>
    <t>TROŠKOVNIK OBORINSKOG KOLEKTORA</t>
  </si>
  <si>
    <t>BET. REVIZIJSKA  OKANA</t>
  </si>
  <si>
    <t>4.1.     Izrada betonske podloge ispod tipskih okana</t>
  </si>
  <si>
    <t xml:space="preserve">pokrovna 15cm, dim okana 120×120×(120-160 cm). </t>
  </si>
  <si>
    <t>U stavku uključena nabava, doprema, postavljanje i skidanje</t>
  </si>
  <si>
    <t>oplate. Obračun po m3 ugrađenog betona.</t>
  </si>
  <si>
    <t>betonom C 16/20 (0,25m3 betona po kineti ),</t>
  </si>
  <si>
    <t xml:space="preserve">s padom min. 1:3 sa završnom obradom kinete </t>
  </si>
  <si>
    <t>i zidova okaokana cem. mortom zaglađenim</t>
  </si>
  <si>
    <t>do "crnog sjaja". U stavku uključena nabava,</t>
  </si>
  <si>
    <t>doprema, spravljanje materija te ugradnja.</t>
  </si>
  <si>
    <t>Obračun po revizijskom oknu.</t>
  </si>
  <si>
    <t>sva armirano-betonska okna. Ručno</t>
  </si>
  <si>
    <t>sječenje čelika, čišćenje od masnoće i rđe</t>
  </si>
  <si>
    <t>koja se eventualno Ijušti, razvijanje i</t>
  </si>
  <si>
    <t>postavljanje prema armaturnom planu sa</t>
  </si>
  <si>
    <t>vezivanjem, stavljanjem podmetača i</t>
  </si>
  <si>
    <t>privremenim vezivanjem za oplatu. Kod</t>
  </si>
  <si>
    <t>postavljanja armature treba obratiti naročitu</t>
  </si>
  <si>
    <t>pažnju polaganju i paziti da armatura bude</t>
  </si>
  <si>
    <t>zaštićena propisno debelim slojem betona.</t>
  </si>
  <si>
    <t>RA 400/500 f 8 kg</t>
  </si>
  <si>
    <t>RA 400/500 f 10 kg</t>
  </si>
  <si>
    <t>RA 400/500 f 12 kg</t>
  </si>
  <si>
    <t xml:space="preserve">B 500/550, Q503 kg     </t>
  </si>
  <si>
    <t>4.3.     Izrada betonske podloge ispod okana</t>
  </si>
  <si>
    <t>4.4.     Izrada revizijskih okana duž trase cjevovoda</t>
  </si>
  <si>
    <t>4.5.     Betoniranje i izrada kinete na dnu okana</t>
  </si>
  <si>
    <t>4.6.     Nabava, doprema i montaža armature za</t>
  </si>
  <si>
    <t xml:space="preserve">B 500/550, Q257 kg     </t>
  </si>
  <si>
    <t>4.7.   Nabava i dobava te ugradnja bitumeniziranog nosivog sloja (BNS 22), teško. opt., d = 5,0 cm te habajućeg sloja (HS AB 11) d= 5 cm. Strojna izrada bitumeniziranog nosivog  sloja (BNS) i habajućeg sloja (HS) proizvedenog i ugrađenog po vrućem postupku, vrste bitumena i mješavine prema potvrđenom radnom sastavu. Za teško prometno opterećenje u sloju debljine HS AB11 5,0 cm + BNS22 5,0 cm.</t>
  </si>
  <si>
    <t>1.1.     Iskolčenje trase oborinskog kolektora sa</t>
  </si>
  <si>
    <t>1.2.     Iskolčenje postojeće instalacije prema</t>
  </si>
  <si>
    <t>1.3.    Uređenje prostora za organizaciju i smještaj gradilišta.</t>
  </si>
  <si>
    <t>2.5.     Zatrpavanje jarka finim (sitnim) materijalom krupnoće zrna do 8 mm s nabijanjem, nakon izvedene pješčane posteljice cijevi i položenog cjevovoda. Pripremljeni materijal dovesti i nasuti do 20 (30 cm) cm iznad tjemena cijevi, tako da se ne zatrpaju spojevi.</t>
  </si>
  <si>
    <t>2.8.   Nabava, dovoz  i ugradba  tamponskog</t>
  </si>
  <si>
    <t xml:space="preserve">2.9.   Nabava, dovoz  i ugradba  zamjenskog materijala za zsipavanje revizijskih i slivničkih okana do visine cca 30 cm ispod nivelete </t>
  </si>
  <si>
    <t xml:space="preserve">2.10.     Odvoz preostalog materijala iz iskopa rova </t>
  </si>
  <si>
    <t>RAMPA TOMY - TRAFO STANICA</t>
  </si>
  <si>
    <t>3.3.     Nabavka i ugradnja lijevano kišnih slivničkih okana od PP PRAGMA +ID cijevi - PP SLIVNIK D 573/500 mm, prosječne visine H=2,00 m sa taložnikom. Okna se ugrađuju kao i okna u točki 3.2. promjera 630 mm. U cijeni su svi montažerski radovi i sav materijal na ugradnji. Obračun po broju ugrađenih komada.</t>
  </si>
  <si>
    <t>3.4.     Nabava i ugradnja lijevano-željeznih tipskih</t>
  </si>
  <si>
    <t>3.3.     Nabava i ugradnja lijevano-željeznih tipskih</t>
  </si>
  <si>
    <t>3.4.   Ispitivanje montiranog oborinskog gravitacijskog kolektora na vodonepropusnost, u svemu prema  priloženim tehničkim uvjetima iz projekta te pravilniku za ispitivanje kanalizacijskih kolektora. Za ispitivanje je potrebno odgovarajuće ovlaštenje sukladno pravilniku. Obavezno voditi zapisnik o izvršenoj kontroli vodonepropusnost. Obračun po m' ispitanog kanala.</t>
  </si>
  <si>
    <t>3.5.   Čišćenje i ispiranje oborinskog kolektora radi provjere propusnosti kolektora nakon kompletno dovršenih radova.  U cijenu su uračunate sve potrebne manipulacije, trošak vode, sa svim potrebnim radnjama. Obračun po m' izvedenog cjevovoda.</t>
  </si>
</sst>
</file>

<file path=xl/styles.xml><?xml version="1.0" encoding="utf-8"?>
<styleSheet xmlns="http://schemas.openxmlformats.org/spreadsheetml/2006/main">
  <numFmts count="2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000"/>
    <numFmt numFmtId="174" formatCode="0.00000"/>
    <numFmt numFmtId="175" formatCode="0.0"/>
    <numFmt numFmtId="176" formatCode="0.00000000"/>
    <numFmt numFmtId="177" formatCode="0.0000000"/>
    <numFmt numFmtId="178" formatCode="0.000000"/>
    <numFmt numFmtId="179" formatCode="#,##0.0"/>
    <numFmt numFmtId="180" formatCode="#,##0.000"/>
    <numFmt numFmtId="181" formatCode="&quot;Yes&quot;;&quot;Yes&quot;;&quot;No&quot;"/>
    <numFmt numFmtId="182" formatCode="&quot;True&quot;;&quot;True&quot;;&quot;False&quot;"/>
    <numFmt numFmtId="183" formatCode="&quot;On&quot;;&quot;On&quot;;&quot;Off&quot;"/>
    <numFmt numFmtId="184" formatCode="[$€-2]\ #,##0.00_);[Red]\([$€-2]\ #,##0.00\)"/>
  </numFmts>
  <fonts count="57">
    <font>
      <sz val="10"/>
      <name val="Arial"/>
      <family val="0"/>
    </font>
    <font>
      <sz val="8"/>
      <name val="Arial"/>
      <family val="0"/>
    </font>
    <font>
      <sz val="10"/>
      <name val="AvantGarde Bk BT"/>
      <family val="2"/>
    </font>
    <font>
      <sz val="10"/>
      <color indexed="10"/>
      <name val="AvantGarde Bk BT"/>
      <family val="2"/>
    </font>
    <font>
      <b/>
      <sz val="14"/>
      <name val="Arial"/>
      <family val="2"/>
    </font>
    <font>
      <sz val="14"/>
      <name val="Arial"/>
      <family val="2"/>
    </font>
    <font>
      <b/>
      <sz val="12"/>
      <name val="Arial"/>
      <family val="2"/>
    </font>
    <font>
      <sz val="12"/>
      <name val="Arial"/>
      <family val="2"/>
    </font>
    <font>
      <b/>
      <sz val="13"/>
      <name val="Arial"/>
      <family val="2"/>
    </font>
    <font>
      <sz val="11"/>
      <name val="Arial"/>
      <family val="2"/>
    </font>
    <font>
      <sz val="11"/>
      <name val="Symbol"/>
      <family val="1"/>
    </font>
    <font>
      <u val="single"/>
      <sz val="9.5"/>
      <color indexed="12"/>
      <name val="Arial"/>
      <family val="0"/>
    </font>
    <font>
      <u val="single"/>
      <sz val="9.5"/>
      <color indexed="36"/>
      <name val="Arial"/>
      <family val="0"/>
    </font>
    <font>
      <sz val="11"/>
      <color indexed="10"/>
      <name val="AvantGarde Bk BT"/>
      <family val="2"/>
    </font>
    <font>
      <sz val="11"/>
      <name val="AvantGarde Bk BT"/>
      <family val="2"/>
    </font>
    <font>
      <sz val="11"/>
      <color indexed="10"/>
      <name val="Arial"/>
      <family val="2"/>
    </font>
    <font>
      <b/>
      <sz val="11"/>
      <name val="Arial"/>
      <family val="2"/>
    </font>
    <font>
      <b/>
      <sz val="12"/>
      <color indexed="12"/>
      <name val="AvantGarde Bk BT"/>
      <family val="2"/>
    </font>
    <font>
      <vertAlign val="superscript"/>
      <sz val="11"/>
      <name val="Arial"/>
      <family val="2"/>
    </font>
    <font>
      <sz val="10"/>
      <color indexed="13"/>
      <name val="AvantGarde Bk BT"/>
      <family val="2"/>
    </font>
    <font>
      <sz val="10"/>
      <color indexed="15"/>
      <name val="AvantGarde Bk BT"/>
      <family val="2"/>
    </font>
    <font>
      <sz val="11"/>
      <color indexed="11"/>
      <name val="AvantGarde Bk BT"/>
      <family val="2"/>
    </font>
    <font>
      <sz val="11"/>
      <color indexed="12"/>
      <name val="AvantGarde Bk BT"/>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4">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0" fillId="19" borderId="1" applyNumberFormat="0" applyFont="0" applyAlignment="0" applyProtection="0"/>
    <xf numFmtId="0" fontId="42" fillId="20" borderId="0" applyNumberFormat="0" applyBorder="0" applyAlignment="0" applyProtection="0"/>
    <xf numFmtId="0" fontId="11" fillId="0" borderId="0" applyNumberFormat="0" applyFill="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3" fillId="27" borderId="2" applyNumberFormat="0" applyAlignment="0" applyProtection="0"/>
    <xf numFmtId="0" fontId="44" fillId="27" borderId="3" applyNumberFormat="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pplyNumberFormat="0" applyFont="0" applyFill="0" applyBorder="0" applyAlignment="0" applyProtection="0"/>
    <xf numFmtId="9" fontId="0" fillId="0" borderId="0" applyFont="0" applyFill="0" applyBorder="0" applyAlignment="0" applyProtection="0"/>
    <xf numFmtId="0" fontId="51" fillId="0" borderId="7" applyNumberFormat="0" applyFill="0" applyAlignment="0" applyProtection="0"/>
    <xf numFmtId="0" fontId="12" fillId="0" borderId="0" applyNumberFormat="0" applyFill="0" applyBorder="0" applyAlignment="0" applyProtection="0"/>
    <xf numFmtId="0" fontId="52" fillId="30" borderId="8"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6">
    <xf numFmtId="0" fontId="0" fillId="0" borderId="0" xfId="0" applyNumberFormat="1" applyFont="1" applyFill="1" applyBorder="1" applyAlignment="1" applyProtection="1">
      <alignment vertical="top"/>
      <protection/>
    </xf>
    <xf numFmtId="0" fontId="2" fillId="32" borderId="0" xfId="0" applyNumberFormat="1" applyFont="1" applyFill="1" applyBorder="1" applyAlignment="1" applyProtection="1">
      <alignment/>
      <protection/>
    </xf>
    <xf numFmtId="0" fontId="3" fillId="32" borderId="0" xfId="0" applyNumberFormat="1" applyFont="1" applyFill="1" applyBorder="1" applyAlignment="1" applyProtection="1">
      <alignment/>
      <protection/>
    </xf>
    <xf numFmtId="0" fontId="0" fillId="32" borderId="0" xfId="0" applyNumberFormat="1" applyFont="1" applyFill="1" applyBorder="1" applyAlignment="1" applyProtection="1">
      <alignment/>
      <protection/>
    </xf>
    <xf numFmtId="4" fontId="0" fillId="32" borderId="0" xfId="0" applyNumberFormat="1" applyFont="1" applyFill="1" applyBorder="1" applyAlignment="1" applyProtection="1">
      <alignment/>
      <protection/>
    </xf>
    <xf numFmtId="0" fontId="4" fillId="32" borderId="0" xfId="0" applyNumberFormat="1" applyFont="1" applyFill="1" applyBorder="1" applyAlignment="1" applyProtection="1">
      <alignment horizontal="left"/>
      <protection/>
    </xf>
    <xf numFmtId="4" fontId="4" fillId="32" borderId="0" xfId="0" applyNumberFormat="1" applyFont="1" applyFill="1" applyBorder="1" applyAlignment="1" applyProtection="1">
      <alignment horizontal="left"/>
      <protection/>
    </xf>
    <xf numFmtId="4" fontId="5" fillId="32" borderId="0" xfId="0" applyNumberFormat="1" applyFont="1" applyFill="1" applyBorder="1" applyAlignment="1" applyProtection="1">
      <alignment horizontal="left"/>
      <protection/>
    </xf>
    <xf numFmtId="0" fontId="6" fillId="32" borderId="0" xfId="0" applyNumberFormat="1" applyFont="1" applyFill="1" applyBorder="1" applyAlignment="1" applyProtection="1">
      <alignment/>
      <protection/>
    </xf>
    <xf numFmtId="3" fontId="0" fillId="32" borderId="0" xfId="0" applyNumberFormat="1" applyFont="1" applyFill="1" applyBorder="1" applyAlignment="1" applyProtection="1">
      <alignment/>
      <protection/>
    </xf>
    <xf numFmtId="0" fontId="7" fillId="32" borderId="0" xfId="0" applyNumberFormat="1" applyFont="1" applyFill="1" applyBorder="1" applyAlignment="1" applyProtection="1">
      <alignment/>
      <protection/>
    </xf>
    <xf numFmtId="4" fontId="7" fillId="32" borderId="0" xfId="0" applyNumberFormat="1" applyFont="1" applyFill="1" applyBorder="1" applyAlignment="1" applyProtection="1">
      <alignment/>
      <protection/>
    </xf>
    <xf numFmtId="4" fontId="0" fillId="32" borderId="10" xfId="0" applyNumberFormat="1" applyFont="1" applyFill="1" applyBorder="1" applyAlignment="1" applyProtection="1">
      <alignment/>
      <protection/>
    </xf>
    <xf numFmtId="0" fontId="6" fillId="32" borderId="11" xfId="0" applyNumberFormat="1" applyFont="1" applyFill="1" applyBorder="1" applyAlignment="1" applyProtection="1">
      <alignment/>
      <protection/>
    </xf>
    <xf numFmtId="4" fontId="0" fillId="32" borderId="12" xfId="0" applyNumberFormat="1" applyFont="1" applyFill="1" applyBorder="1" applyAlignment="1" applyProtection="1">
      <alignment/>
      <protection/>
    </xf>
    <xf numFmtId="0" fontId="0" fillId="32" borderId="12" xfId="0" applyNumberFormat="1" applyFont="1" applyFill="1" applyBorder="1" applyAlignment="1" applyProtection="1">
      <alignment/>
      <protection/>
    </xf>
    <xf numFmtId="4" fontId="6" fillId="32" borderId="12" xfId="0" applyNumberFormat="1" applyFont="1" applyFill="1" applyBorder="1" applyAlignment="1" applyProtection="1">
      <alignment horizontal="right"/>
      <protection/>
    </xf>
    <xf numFmtId="4" fontId="7" fillId="32" borderId="12" xfId="0" applyNumberFormat="1" applyFont="1" applyFill="1" applyBorder="1" applyAlignment="1" applyProtection="1">
      <alignment/>
      <protection/>
    </xf>
    <xf numFmtId="4" fontId="6" fillId="32" borderId="13" xfId="0" applyNumberFormat="1" applyFont="1" applyFill="1" applyBorder="1" applyAlignment="1" applyProtection="1">
      <alignment horizontal="right"/>
      <protection/>
    </xf>
    <xf numFmtId="4" fontId="6" fillId="32" borderId="0" xfId="0" applyNumberFormat="1" applyFont="1" applyFill="1" applyBorder="1" applyAlignment="1" applyProtection="1">
      <alignment horizontal="right"/>
      <protection/>
    </xf>
    <xf numFmtId="0" fontId="6" fillId="32" borderId="0" xfId="0" applyNumberFormat="1" applyFont="1" applyFill="1" applyBorder="1" applyAlignment="1" applyProtection="1">
      <alignment horizontal="left"/>
      <protection/>
    </xf>
    <xf numFmtId="0" fontId="7" fillId="32" borderId="12" xfId="0" applyNumberFormat="1" applyFont="1" applyFill="1" applyBorder="1" applyAlignment="1" applyProtection="1">
      <alignment/>
      <protection/>
    </xf>
    <xf numFmtId="3" fontId="0" fillId="32" borderId="0" xfId="0" applyNumberFormat="1" applyFont="1" applyFill="1" applyBorder="1" applyAlignment="1" applyProtection="1">
      <alignment horizontal="right"/>
      <protection/>
    </xf>
    <xf numFmtId="0" fontId="8" fillId="32" borderId="0" xfId="0" applyNumberFormat="1" applyFont="1" applyFill="1" applyBorder="1" applyAlignment="1" applyProtection="1">
      <alignment/>
      <protection/>
    </xf>
    <xf numFmtId="0" fontId="8" fillId="32" borderId="11" xfId="0" applyNumberFormat="1" applyFont="1" applyFill="1" applyBorder="1" applyAlignment="1" applyProtection="1">
      <alignment/>
      <protection/>
    </xf>
    <xf numFmtId="0" fontId="4" fillId="32" borderId="0" xfId="0" applyNumberFormat="1" applyFont="1" applyFill="1" applyBorder="1" applyAlignment="1" applyProtection="1">
      <alignment/>
      <protection/>
    </xf>
    <xf numFmtId="0" fontId="5" fillId="32" borderId="0" xfId="0" applyNumberFormat="1" applyFont="1" applyFill="1" applyBorder="1" applyAlignment="1" applyProtection="1">
      <alignment/>
      <protection/>
    </xf>
    <xf numFmtId="4" fontId="6" fillId="32" borderId="14" xfId="0" applyNumberFormat="1" applyFont="1" applyFill="1" applyBorder="1" applyAlignment="1" applyProtection="1">
      <alignment/>
      <protection/>
    </xf>
    <xf numFmtId="4" fontId="6" fillId="32" borderId="0" xfId="0" applyNumberFormat="1" applyFont="1" applyFill="1" applyBorder="1" applyAlignment="1" applyProtection="1">
      <alignment/>
      <protection/>
    </xf>
    <xf numFmtId="0" fontId="4" fillId="32" borderId="11" xfId="0" applyNumberFormat="1" applyFont="1" applyFill="1" applyBorder="1" applyAlignment="1" applyProtection="1">
      <alignment/>
      <protection/>
    </xf>
    <xf numFmtId="0" fontId="0" fillId="32" borderId="15" xfId="0" applyNumberFormat="1" applyFont="1" applyFill="1" applyBorder="1" applyAlignment="1" applyProtection="1">
      <alignment/>
      <protection/>
    </xf>
    <xf numFmtId="4" fontId="0" fillId="32" borderId="16" xfId="0" applyNumberFormat="1" applyFont="1" applyFill="1" applyBorder="1" applyAlignment="1" applyProtection="1">
      <alignment/>
      <protection/>
    </xf>
    <xf numFmtId="0" fontId="0" fillId="32" borderId="16" xfId="0" applyNumberFormat="1" applyFont="1" applyFill="1" applyBorder="1" applyAlignment="1" applyProtection="1">
      <alignment/>
      <protection/>
    </xf>
    <xf numFmtId="4" fontId="0" fillId="32" borderId="17" xfId="0" applyNumberFormat="1" applyFont="1" applyFill="1" applyBorder="1" applyAlignment="1" applyProtection="1">
      <alignment/>
      <protection/>
    </xf>
    <xf numFmtId="0" fontId="0" fillId="32" borderId="0" xfId="0" applyFont="1" applyFill="1" applyAlignment="1">
      <alignment vertical="center"/>
    </xf>
    <xf numFmtId="0" fontId="4" fillId="32" borderId="0" xfId="0" applyNumberFormat="1" applyFont="1" applyFill="1" applyBorder="1" applyAlignment="1" applyProtection="1">
      <alignment horizontal="center"/>
      <protection/>
    </xf>
    <xf numFmtId="0" fontId="9" fillId="32" borderId="0" xfId="0" applyNumberFormat="1" applyFont="1" applyFill="1" applyBorder="1" applyAlignment="1" applyProtection="1">
      <alignment horizontal="right" wrapText="1"/>
      <protection/>
    </xf>
    <xf numFmtId="0" fontId="9" fillId="32" borderId="0" xfId="51" applyNumberFormat="1" applyFont="1" applyFill="1" applyBorder="1" applyAlignment="1" applyProtection="1">
      <alignment horizontal="left"/>
      <protection/>
    </xf>
    <xf numFmtId="4" fontId="9" fillId="32" borderId="0" xfId="0" applyNumberFormat="1" applyFont="1" applyFill="1" applyBorder="1" applyAlignment="1" applyProtection="1">
      <alignment vertical="center"/>
      <protection/>
    </xf>
    <xf numFmtId="0" fontId="9" fillId="32" borderId="0" xfId="0" applyNumberFormat="1" applyFont="1" applyFill="1" applyBorder="1" applyAlignment="1" applyProtection="1">
      <alignment/>
      <protection/>
    </xf>
    <xf numFmtId="4" fontId="9" fillId="32" borderId="0" xfId="0" applyNumberFormat="1" applyFont="1" applyFill="1" applyBorder="1" applyAlignment="1" applyProtection="1">
      <alignment/>
      <protection/>
    </xf>
    <xf numFmtId="4" fontId="9" fillId="32" borderId="10" xfId="0" applyNumberFormat="1" applyFont="1" applyFill="1" applyBorder="1" applyAlignment="1" applyProtection="1">
      <alignment/>
      <protection/>
    </xf>
    <xf numFmtId="3" fontId="9" fillId="32" borderId="10" xfId="0" applyNumberFormat="1" applyFont="1" applyFill="1" applyBorder="1" applyAlignment="1" applyProtection="1">
      <alignment horizontal="center" vertical="center"/>
      <protection/>
    </xf>
    <xf numFmtId="3" fontId="9" fillId="32" borderId="0" xfId="0" applyNumberFormat="1" applyFont="1" applyFill="1" applyBorder="1" applyAlignment="1" applyProtection="1">
      <alignment horizontal="center" vertical="center"/>
      <protection/>
    </xf>
    <xf numFmtId="0" fontId="10" fillId="32" borderId="0" xfId="0" applyNumberFormat="1" applyFont="1" applyFill="1" applyBorder="1" applyAlignment="1" applyProtection="1">
      <alignment horizontal="right" wrapText="1"/>
      <protection/>
    </xf>
    <xf numFmtId="3" fontId="9" fillId="32" borderId="14" xfId="0" applyNumberFormat="1" applyFont="1" applyFill="1" applyBorder="1" applyAlignment="1" applyProtection="1">
      <alignment horizontal="center" vertical="center"/>
      <protection/>
    </xf>
    <xf numFmtId="0" fontId="4" fillId="32" borderId="10" xfId="0" applyNumberFormat="1" applyFont="1" applyFill="1" applyBorder="1" applyAlignment="1" applyProtection="1">
      <alignment/>
      <protection/>
    </xf>
    <xf numFmtId="0" fontId="0" fillId="32" borderId="10" xfId="0" applyNumberFormat="1" applyFont="1" applyFill="1" applyBorder="1" applyAlignment="1" applyProtection="1">
      <alignment/>
      <protection/>
    </xf>
    <xf numFmtId="4" fontId="0" fillId="32" borderId="18" xfId="0" applyNumberFormat="1" applyFont="1" applyFill="1" applyBorder="1" applyAlignment="1" applyProtection="1">
      <alignment/>
      <protection/>
    </xf>
    <xf numFmtId="0" fontId="4" fillId="32" borderId="19" xfId="0" applyNumberFormat="1" applyFont="1" applyFill="1" applyBorder="1" applyAlignment="1" applyProtection="1">
      <alignment/>
      <protection/>
    </xf>
    <xf numFmtId="4" fontId="0" fillId="32" borderId="19" xfId="0" applyNumberFormat="1" applyFont="1" applyFill="1" applyBorder="1" applyAlignment="1" applyProtection="1">
      <alignment/>
      <protection/>
    </xf>
    <xf numFmtId="0" fontId="0" fillId="32" borderId="19" xfId="0" applyNumberFormat="1" applyFont="1" applyFill="1" applyBorder="1" applyAlignment="1" applyProtection="1">
      <alignment/>
      <protection/>
    </xf>
    <xf numFmtId="4" fontId="0" fillId="32" borderId="20" xfId="0" applyNumberFormat="1" applyFont="1" applyFill="1" applyBorder="1" applyAlignment="1" applyProtection="1">
      <alignment/>
      <protection/>
    </xf>
    <xf numFmtId="4" fontId="6" fillId="32" borderId="21" xfId="0" applyNumberFormat="1" applyFont="1" applyFill="1" applyBorder="1" applyAlignment="1" applyProtection="1">
      <alignment/>
      <protection/>
    </xf>
    <xf numFmtId="0" fontId="4" fillId="32" borderId="22" xfId="0" applyNumberFormat="1" applyFont="1" applyFill="1" applyBorder="1" applyAlignment="1" applyProtection="1">
      <alignment/>
      <protection/>
    </xf>
    <xf numFmtId="4" fontId="0" fillId="32" borderId="23" xfId="0" applyNumberFormat="1" applyFont="1" applyFill="1" applyBorder="1" applyAlignment="1" applyProtection="1">
      <alignment/>
      <protection/>
    </xf>
    <xf numFmtId="0" fontId="0" fillId="32" borderId="23" xfId="0" applyNumberFormat="1" applyFont="1" applyFill="1" applyBorder="1" applyAlignment="1" applyProtection="1">
      <alignment/>
      <protection/>
    </xf>
    <xf numFmtId="0" fontId="13" fillId="32" borderId="0" xfId="0" applyNumberFormat="1" applyFont="1" applyFill="1" applyBorder="1" applyAlignment="1" applyProtection="1">
      <alignment/>
      <protection/>
    </xf>
    <xf numFmtId="0" fontId="9" fillId="32" borderId="0" xfId="0" applyNumberFormat="1" applyFont="1" applyFill="1" applyBorder="1" applyAlignment="1" applyProtection="1">
      <alignment wrapText="1"/>
      <protection/>
    </xf>
    <xf numFmtId="0" fontId="9" fillId="32" borderId="0" xfId="0" applyNumberFormat="1" applyFont="1" applyFill="1" applyBorder="1" applyAlignment="1" applyProtection="1">
      <alignment horizontal="right"/>
      <protection/>
    </xf>
    <xf numFmtId="4" fontId="9" fillId="32" borderId="10" xfId="0" applyNumberFormat="1" applyFont="1" applyFill="1" applyBorder="1" applyAlignment="1" applyProtection="1">
      <alignment vertical="center"/>
      <protection/>
    </xf>
    <xf numFmtId="0" fontId="9" fillId="32" borderId="0" xfId="0" applyNumberFormat="1" applyFont="1" applyFill="1" applyBorder="1" applyAlignment="1" applyProtection="1">
      <alignment vertical="center"/>
      <protection/>
    </xf>
    <xf numFmtId="0" fontId="13" fillId="32" borderId="0" xfId="0" applyNumberFormat="1" applyFont="1" applyFill="1" applyBorder="1" applyAlignment="1" applyProtection="1">
      <alignment vertical="center"/>
      <protection/>
    </xf>
    <xf numFmtId="0" fontId="10" fillId="32" borderId="0" xfId="0" applyNumberFormat="1" applyFont="1" applyFill="1" applyBorder="1" applyAlignment="1" applyProtection="1">
      <alignment horizontal="right"/>
      <protection/>
    </xf>
    <xf numFmtId="0" fontId="14" fillId="32" borderId="0" xfId="0" applyNumberFormat="1" applyFont="1" applyFill="1" applyBorder="1" applyAlignment="1" applyProtection="1">
      <alignment/>
      <protection/>
    </xf>
    <xf numFmtId="0" fontId="15" fillId="32" borderId="0" xfId="0" applyNumberFormat="1" applyFont="1" applyFill="1" applyBorder="1" applyAlignment="1" applyProtection="1">
      <alignment/>
      <protection/>
    </xf>
    <xf numFmtId="4" fontId="15" fillId="32" borderId="0" xfId="0" applyNumberFormat="1" applyFont="1" applyFill="1" applyBorder="1" applyAlignment="1" applyProtection="1">
      <alignment/>
      <protection/>
    </xf>
    <xf numFmtId="0" fontId="15" fillId="32" borderId="0" xfId="0" applyNumberFormat="1" applyFont="1" applyFill="1" applyBorder="1" applyAlignment="1" applyProtection="1">
      <alignment horizontal="right"/>
      <protection/>
    </xf>
    <xf numFmtId="0" fontId="9" fillId="32" borderId="0" xfId="0" applyNumberFormat="1" applyFont="1" applyFill="1" applyBorder="1" applyAlignment="1" applyProtection="1">
      <alignment vertical="top" wrapText="1"/>
      <protection/>
    </xf>
    <xf numFmtId="2" fontId="9" fillId="32" borderId="0" xfId="0" applyNumberFormat="1" applyFont="1" applyFill="1" applyBorder="1" applyAlignment="1" applyProtection="1">
      <alignment/>
      <protection/>
    </xf>
    <xf numFmtId="4" fontId="9" fillId="32" borderId="0" xfId="0" applyNumberFormat="1" applyFont="1" applyFill="1" applyBorder="1" applyAlignment="1" applyProtection="1">
      <alignment horizontal="right"/>
      <protection/>
    </xf>
    <xf numFmtId="0" fontId="9" fillId="32" borderId="0" xfId="0" applyNumberFormat="1" applyFont="1" applyFill="1" applyBorder="1" applyAlignment="1" applyProtection="1">
      <alignment horizontal="left"/>
      <protection/>
    </xf>
    <xf numFmtId="3" fontId="9" fillId="32" borderId="0" xfId="0" applyNumberFormat="1" applyFont="1" applyFill="1" applyBorder="1" applyAlignment="1" applyProtection="1">
      <alignment/>
      <protection/>
    </xf>
    <xf numFmtId="0" fontId="16" fillId="32" borderId="0" xfId="0" applyNumberFormat="1" applyFont="1" applyFill="1" applyBorder="1" applyAlignment="1" applyProtection="1">
      <alignment/>
      <protection/>
    </xf>
    <xf numFmtId="0" fontId="9" fillId="32" borderId="0" xfId="51" applyNumberFormat="1" applyFont="1" applyFill="1" applyBorder="1" applyAlignment="1" applyProtection="1">
      <alignment horizontal="left" vertical="top" wrapText="1"/>
      <protection locked="0"/>
    </xf>
    <xf numFmtId="0" fontId="9" fillId="32" borderId="0" xfId="0" applyNumberFormat="1" applyFont="1" applyFill="1" applyBorder="1" applyAlignment="1" applyProtection="1">
      <alignment horizontal="left" vertical="top" wrapText="1"/>
      <protection/>
    </xf>
    <xf numFmtId="0" fontId="9" fillId="32" borderId="0" xfId="0" applyNumberFormat="1" applyFont="1" applyFill="1" applyBorder="1" applyAlignment="1" applyProtection="1">
      <alignment horizontal="left" wrapText="1"/>
      <protection/>
    </xf>
    <xf numFmtId="0" fontId="17" fillId="32" borderId="0" xfId="0" applyNumberFormat="1" applyFont="1" applyFill="1" applyBorder="1" applyAlignment="1" applyProtection="1">
      <alignment/>
      <protection/>
    </xf>
    <xf numFmtId="0" fontId="9" fillId="32" borderId="0" xfId="0" applyNumberFormat="1" applyFont="1" applyFill="1" applyBorder="1" applyAlignment="1" applyProtection="1">
      <alignment horizontal="right" vertical="top" wrapText="1"/>
      <protection/>
    </xf>
    <xf numFmtId="0" fontId="19" fillId="0" borderId="0" xfId="0" applyNumberFormat="1" applyFont="1" applyFill="1" applyBorder="1" applyAlignment="1" applyProtection="1">
      <alignment/>
      <protection/>
    </xf>
    <xf numFmtId="0" fontId="13" fillId="32" borderId="0" xfId="0" applyNumberFormat="1" applyFont="1" applyFill="1" applyBorder="1" applyAlignment="1" applyProtection="1">
      <alignment vertical="top"/>
      <protection/>
    </xf>
    <xf numFmtId="0" fontId="20" fillId="32" borderId="0" xfId="0" applyNumberFormat="1" applyFont="1" applyFill="1" applyBorder="1" applyAlignment="1" applyProtection="1">
      <alignment/>
      <protection/>
    </xf>
    <xf numFmtId="0" fontId="21" fillId="32" borderId="0" xfId="0" applyNumberFormat="1" applyFont="1" applyFill="1" applyBorder="1" applyAlignment="1" applyProtection="1">
      <alignment vertical="top"/>
      <protection/>
    </xf>
    <xf numFmtId="0" fontId="22" fillId="32" borderId="0" xfId="0" applyNumberFormat="1" applyFont="1" applyFill="1" applyBorder="1" applyAlignment="1" applyProtection="1">
      <alignment vertical="top"/>
      <protection/>
    </xf>
    <xf numFmtId="4" fontId="16" fillId="32" borderId="0" xfId="0" applyNumberFormat="1" applyFont="1" applyFill="1" applyBorder="1" applyAlignment="1" applyProtection="1">
      <alignment horizontal="right"/>
      <protection/>
    </xf>
    <xf numFmtId="0" fontId="9" fillId="0" borderId="0" xfId="0" applyNumberFormat="1" applyFont="1" applyFill="1" applyBorder="1" applyAlignment="1" applyProtection="1">
      <alignment vertical="top"/>
      <protection/>
    </xf>
    <xf numFmtId="0" fontId="9" fillId="32"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top"/>
      <protection/>
    </xf>
    <xf numFmtId="4" fontId="9" fillId="32" borderId="10" xfId="0" applyNumberFormat="1" applyFont="1" applyFill="1" applyBorder="1" applyAlignment="1" applyProtection="1">
      <alignment vertical="top"/>
      <protection/>
    </xf>
    <xf numFmtId="0" fontId="0" fillId="32" borderId="0" xfId="0" applyFont="1" applyFill="1" applyAlignment="1">
      <alignment vertical="top"/>
    </xf>
    <xf numFmtId="0" fontId="4" fillId="32" borderId="24" xfId="0" applyNumberFormat="1" applyFont="1" applyFill="1" applyBorder="1" applyAlignment="1" applyProtection="1">
      <alignment horizontal="center"/>
      <protection/>
    </xf>
    <xf numFmtId="0" fontId="4" fillId="32" borderId="0" xfId="0" applyNumberFormat="1" applyFont="1" applyFill="1" applyBorder="1" applyAlignment="1" applyProtection="1">
      <alignment horizontal="center"/>
      <protection/>
    </xf>
    <xf numFmtId="0" fontId="4" fillId="32" borderId="25" xfId="0" applyNumberFormat="1" applyFont="1" applyFill="1" applyBorder="1" applyAlignment="1" applyProtection="1">
      <alignment horizontal="center"/>
      <protection/>
    </xf>
    <xf numFmtId="0" fontId="4" fillId="32" borderId="26" xfId="0" applyNumberFormat="1" applyFont="1" applyFill="1" applyBorder="1" applyAlignment="1" applyProtection="1">
      <alignment horizontal="center"/>
      <protection/>
    </xf>
    <xf numFmtId="0" fontId="4" fillId="32" borderId="10" xfId="0" applyNumberFormat="1" applyFont="1" applyFill="1" applyBorder="1" applyAlignment="1" applyProtection="1">
      <alignment horizontal="center"/>
      <protection/>
    </xf>
    <xf numFmtId="0" fontId="4" fillId="32" borderId="18" xfId="0" applyNumberFormat="1" applyFont="1" applyFill="1" applyBorder="1" applyAlignment="1" applyProtection="1">
      <alignment horizontal="center"/>
      <protection/>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9:J324"/>
  <sheetViews>
    <sheetView showZeros="0" tabSelected="1" view="pageBreakPreview" zoomScaleSheetLayoutView="100" workbookViewId="0" topLeftCell="A8">
      <selection activeCell="A321" sqref="A321"/>
    </sheetView>
  </sheetViews>
  <sheetFormatPr defaultColWidth="9.140625" defaultRowHeight="12.75"/>
  <cols>
    <col min="1" max="1" width="46.57421875" style="3" customWidth="1"/>
    <col min="2" max="2" width="10.140625" style="4" bestFit="1" customWidth="1"/>
    <col min="3" max="3" width="4.28125" style="3" customWidth="1"/>
    <col min="4" max="4" width="12.8515625" style="4" customWidth="1"/>
    <col min="5" max="5" width="3.28125" style="4" customWidth="1"/>
    <col min="6" max="6" width="14.7109375" style="4" bestFit="1" customWidth="1"/>
    <col min="7" max="7" width="20.421875" style="1" hidden="1" customWidth="1"/>
    <col min="8" max="8" width="5.00390625" style="1" hidden="1" customWidth="1"/>
    <col min="9" max="9" width="5.00390625" style="0" hidden="1" customWidth="1"/>
    <col min="10" max="10" width="5.00390625" style="1" hidden="1" customWidth="1"/>
    <col min="11" max="16384" width="9.140625" style="1" customWidth="1"/>
  </cols>
  <sheetData>
    <row r="9" spans="1:6" ht="12.75">
      <c r="A9" s="30"/>
      <c r="B9" s="31"/>
      <c r="C9" s="32"/>
      <c r="D9" s="31"/>
      <c r="E9" s="31"/>
      <c r="F9" s="33"/>
    </row>
    <row r="10" spans="1:6" ht="18">
      <c r="A10" s="90"/>
      <c r="B10" s="91"/>
      <c r="C10" s="91"/>
      <c r="D10" s="91"/>
      <c r="E10" s="91"/>
      <c r="F10" s="92"/>
    </row>
    <row r="11" spans="1:6" ht="18">
      <c r="A11" s="90" t="s">
        <v>153</v>
      </c>
      <c r="B11" s="91"/>
      <c r="C11" s="91"/>
      <c r="D11" s="91"/>
      <c r="E11" s="91"/>
      <c r="F11" s="92"/>
    </row>
    <row r="12" spans="1:6" ht="18">
      <c r="A12" s="90" t="s">
        <v>191</v>
      </c>
      <c r="B12" s="91"/>
      <c r="C12" s="91"/>
      <c r="D12" s="91"/>
      <c r="E12" s="91"/>
      <c r="F12" s="92"/>
    </row>
    <row r="13" spans="1:6" ht="18">
      <c r="A13" s="90"/>
      <c r="B13" s="91"/>
      <c r="C13" s="91"/>
      <c r="D13" s="91"/>
      <c r="E13" s="91"/>
      <c r="F13" s="92"/>
    </row>
    <row r="14" spans="1:6" ht="18">
      <c r="A14" s="93"/>
      <c r="B14" s="94"/>
      <c r="C14" s="94"/>
      <c r="D14" s="94"/>
      <c r="E14" s="94"/>
      <c r="F14" s="95"/>
    </row>
    <row r="15" spans="1:6" ht="18">
      <c r="A15" s="35"/>
      <c r="B15" s="35"/>
      <c r="C15" s="35"/>
      <c r="D15" s="35"/>
      <c r="E15" s="35"/>
      <c r="F15" s="35"/>
    </row>
    <row r="16" spans="1:9" ht="18">
      <c r="A16" s="35"/>
      <c r="B16" s="35"/>
      <c r="C16" s="35"/>
      <c r="D16" s="35"/>
      <c r="E16" s="35"/>
      <c r="F16" s="35"/>
      <c r="G16" s="77" t="s">
        <v>93</v>
      </c>
      <c r="H16" s="1" t="s">
        <v>98</v>
      </c>
      <c r="I16" t="s">
        <v>99</v>
      </c>
    </row>
    <row r="17" spans="1:10" ht="13.5" customHeight="1">
      <c r="A17" s="5"/>
      <c r="B17" s="6"/>
      <c r="C17" s="5"/>
      <c r="D17" s="7"/>
      <c r="E17" s="7"/>
      <c r="G17" s="79" t="s">
        <v>111</v>
      </c>
      <c r="H17" s="79">
        <v>0</v>
      </c>
      <c r="I17" s="2">
        <v>0</v>
      </c>
      <c r="J17" s="79" t="s">
        <v>15</v>
      </c>
    </row>
    <row r="18" spans="1:10" ht="13.5" customHeight="1">
      <c r="A18" s="5"/>
      <c r="B18" s="6"/>
      <c r="C18" s="5"/>
      <c r="D18" s="7"/>
      <c r="E18" s="7"/>
      <c r="G18" s="81" t="s">
        <v>154</v>
      </c>
      <c r="H18" s="81">
        <v>1</v>
      </c>
      <c r="I18" s="2">
        <v>0</v>
      </c>
      <c r="J18" s="81" t="s">
        <v>15</v>
      </c>
    </row>
    <row r="19" spans="2:10" s="2" customFormat="1" ht="15" customHeight="1">
      <c r="B19" s="4"/>
      <c r="C19" s="3"/>
      <c r="D19" s="4"/>
      <c r="E19" s="4"/>
      <c r="F19" s="9"/>
      <c r="G19" s="81" t="s">
        <v>112</v>
      </c>
      <c r="H19" s="81">
        <v>1</v>
      </c>
      <c r="I19" s="2">
        <v>0</v>
      </c>
      <c r="J19" s="81" t="s">
        <v>15</v>
      </c>
    </row>
    <row r="20" spans="1:10" s="57" customFormat="1" ht="14.25">
      <c r="A20" s="39"/>
      <c r="B20" s="40"/>
      <c r="C20" s="39"/>
      <c r="D20" s="40"/>
      <c r="E20" s="40"/>
      <c r="F20" s="40"/>
      <c r="G20" s="57" t="s">
        <v>94</v>
      </c>
      <c r="J20" s="57" t="s">
        <v>15</v>
      </c>
    </row>
    <row r="21" spans="1:10" s="57" customFormat="1" ht="14.25">
      <c r="A21" s="39"/>
      <c r="B21" s="40"/>
      <c r="C21" s="39"/>
      <c r="D21" s="40"/>
      <c r="E21" s="40"/>
      <c r="F21" s="40"/>
      <c r="G21" s="57" t="s">
        <v>95</v>
      </c>
      <c r="J21" s="57" t="s">
        <v>96</v>
      </c>
    </row>
    <row r="22" spans="1:10" s="57" customFormat="1" ht="14.25">
      <c r="A22" s="39"/>
      <c r="B22" s="40"/>
      <c r="C22" s="39"/>
      <c r="D22" s="40"/>
      <c r="E22" s="40"/>
      <c r="F22" s="40"/>
      <c r="G22" s="80" t="s">
        <v>114</v>
      </c>
      <c r="H22" s="80">
        <v>0</v>
      </c>
      <c r="I22" s="80"/>
      <c r="J22" s="80" t="s">
        <v>96</v>
      </c>
    </row>
    <row r="23" spans="1:10" s="57" customFormat="1" ht="14.25">
      <c r="A23" s="39"/>
      <c r="B23" s="40"/>
      <c r="C23" s="39"/>
      <c r="D23" s="40"/>
      <c r="E23" s="40"/>
      <c r="F23" s="40"/>
      <c r="G23" s="83" t="s">
        <v>130</v>
      </c>
      <c r="H23" s="87">
        <v>3</v>
      </c>
      <c r="I23" s="80"/>
      <c r="J23" s="83" t="s">
        <v>96</v>
      </c>
    </row>
    <row r="24" spans="1:10" s="57" customFormat="1" ht="14.25">
      <c r="A24" s="39"/>
      <c r="B24" s="40"/>
      <c r="C24" s="39"/>
      <c r="D24" s="40"/>
      <c r="E24" s="40"/>
      <c r="F24" s="40"/>
      <c r="G24" s="83"/>
      <c r="H24" s="82"/>
      <c r="I24" s="80"/>
      <c r="J24" s="83"/>
    </row>
    <row r="25" spans="1:10" s="57" customFormat="1" ht="14.25">
      <c r="A25" s="39"/>
      <c r="B25" s="40"/>
      <c r="C25" s="39"/>
      <c r="D25" s="40"/>
      <c r="E25" s="40"/>
      <c r="F25" s="40"/>
      <c r="G25" s="82"/>
      <c r="H25" s="82"/>
      <c r="I25" s="80"/>
      <c r="J25" s="82"/>
    </row>
    <row r="26" spans="1:10" s="57" customFormat="1" ht="15.75">
      <c r="A26" s="8" t="s">
        <v>16</v>
      </c>
      <c r="B26" s="40"/>
      <c r="C26" s="39"/>
      <c r="D26" s="40"/>
      <c r="E26" s="40"/>
      <c r="F26" s="40"/>
      <c r="G26" s="82"/>
      <c r="H26" s="82"/>
      <c r="I26" s="80"/>
      <c r="J26" s="82"/>
    </row>
    <row r="27" spans="1:6" s="57" customFormat="1" ht="14.25" hidden="1">
      <c r="A27" s="39"/>
      <c r="B27" s="40"/>
      <c r="C27" s="39"/>
      <c r="D27" s="40"/>
      <c r="E27" s="40"/>
      <c r="F27" s="40"/>
    </row>
    <row r="28" spans="1:6" s="57" customFormat="1" ht="156.75" hidden="1">
      <c r="A28" s="58" t="s">
        <v>107</v>
      </c>
      <c r="B28" s="40"/>
      <c r="C28" s="39"/>
      <c r="D28" s="40"/>
      <c r="E28" s="40"/>
      <c r="F28" s="40"/>
    </row>
    <row r="29" spans="1:6" s="57" customFormat="1" ht="14.25" hidden="1">
      <c r="A29" s="59" t="s">
        <v>83</v>
      </c>
      <c r="B29" s="40">
        <v>0</v>
      </c>
      <c r="C29" s="39"/>
      <c r="D29" s="41">
        <v>15000</v>
      </c>
      <c r="E29" s="40"/>
      <c r="F29" s="41">
        <f>B29*D29</f>
        <v>0</v>
      </c>
    </row>
    <row r="30" spans="1:6" s="57" customFormat="1" ht="14.25">
      <c r="A30" s="39"/>
      <c r="B30" s="40"/>
      <c r="C30" s="39"/>
      <c r="D30" s="40"/>
      <c r="E30" s="40"/>
      <c r="F30" s="40"/>
    </row>
    <row r="31" spans="1:6" s="57" customFormat="1" ht="14.25">
      <c r="A31" s="39" t="s">
        <v>184</v>
      </c>
      <c r="B31" s="40"/>
      <c r="C31" s="39"/>
      <c r="D31" s="40"/>
      <c r="E31" s="40"/>
      <c r="F31" s="40"/>
    </row>
    <row r="32" spans="1:6" s="57" customFormat="1" ht="14.25">
      <c r="A32" s="39" t="s">
        <v>67</v>
      </c>
      <c r="B32" s="40"/>
      <c r="C32" s="39"/>
      <c r="D32" s="40"/>
      <c r="E32" s="40"/>
      <c r="F32" s="40"/>
    </row>
    <row r="33" spans="1:6" s="57" customFormat="1" ht="14.25">
      <c r="A33" s="39" t="s">
        <v>68</v>
      </c>
      <c r="B33" s="40"/>
      <c r="C33" s="39"/>
      <c r="D33" s="40"/>
      <c r="E33" s="40"/>
      <c r="F33" s="40"/>
    </row>
    <row r="34" spans="1:6" s="57" customFormat="1" ht="14.25">
      <c r="A34" s="39" t="s">
        <v>69</v>
      </c>
      <c r="B34" s="40"/>
      <c r="C34" s="39"/>
      <c r="D34" s="40"/>
      <c r="E34" s="40"/>
      <c r="F34" s="40"/>
    </row>
    <row r="35" spans="1:6" s="57" customFormat="1" ht="14.25">
      <c r="A35" s="39" t="s">
        <v>70</v>
      </c>
      <c r="B35" s="40"/>
      <c r="C35" s="39"/>
      <c r="D35" s="40"/>
      <c r="E35" s="40"/>
      <c r="F35" s="40"/>
    </row>
    <row r="36" spans="1:6" s="57" customFormat="1" ht="14.25" hidden="1">
      <c r="A36" s="36" t="s">
        <v>117</v>
      </c>
      <c r="B36" s="41">
        <v>0</v>
      </c>
      <c r="C36" s="39"/>
      <c r="D36" s="41"/>
      <c r="E36" s="40"/>
      <c r="F36" s="41">
        <f aca="true" t="shared" si="0" ref="F36:F43">B36*D36</f>
        <v>0</v>
      </c>
    </row>
    <row r="37" spans="1:6" s="57" customFormat="1" ht="14.25" hidden="1">
      <c r="A37" s="36" t="s">
        <v>116</v>
      </c>
      <c r="B37" s="41">
        <v>0</v>
      </c>
      <c r="C37" s="39"/>
      <c r="D37" s="41"/>
      <c r="E37" s="40"/>
      <c r="F37" s="41">
        <f>B37*D37</f>
        <v>0</v>
      </c>
    </row>
    <row r="38" spans="1:6" s="57" customFormat="1" ht="14.25">
      <c r="A38" s="36" t="s">
        <v>115</v>
      </c>
      <c r="B38" s="41">
        <v>32.79</v>
      </c>
      <c r="C38" s="39"/>
      <c r="D38" s="41"/>
      <c r="E38" s="40"/>
      <c r="F38" s="41">
        <f t="shared" si="0"/>
        <v>0</v>
      </c>
    </row>
    <row r="39" spans="1:6" s="57" customFormat="1" ht="14.25" hidden="1">
      <c r="A39" s="36" t="s">
        <v>118</v>
      </c>
      <c r="B39" s="41">
        <v>0</v>
      </c>
      <c r="C39" s="39"/>
      <c r="D39" s="41"/>
      <c r="E39" s="40"/>
      <c r="F39" s="41">
        <f t="shared" si="0"/>
        <v>0</v>
      </c>
    </row>
    <row r="40" spans="1:6" s="57" customFormat="1" ht="14.25" hidden="1">
      <c r="A40" s="36" t="s">
        <v>119</v>
      </c>
      <c r="B40" s="41">
        <v>0</v>
      </c>
      <c r="C40" s="39"/>
      <c r="D40" s="41"/>
      <c r="E40" s="40"/>
      <c r="F40" s="41">
        <f t="shared" si="0"/>
        <v>0</v>
      </c>
    </row>
    <row r="41" spans="1:6" s="62" customFormat="1" ht="14.25" hidden="1">
      <c r="A41" s="36" t="s">
        <v>120</v>
      </c>
      <c r="B41" s="60"/>
      <c r="C41" s="61"/>
      <c r="D41" s="60"/>
      <c r="E41" s="38"/>
      <c r="F41" s="41">
        <f t="shared" si="0"/>
        <v>0</v>
      </c>
    </row>
    <row r="42" spans="1:6" s="62" customFormat="1" ht="14.25" hidden="1">
      <c r="A42" s="36" t="s">
        <v>121</v>
      </c>
      <c r="B42" s="60">
        <v>0</v>
      </c>
      <c r="C42" s="61"/>
      <c r="D42" s="60"/>
      <c r="E42" s="38"/>
      <c r="F42" s="41">
        <f>B42*D42</f>
        <v>0</v>
      </c>
    </row>
    <row r="43" spans="1:6" s="57" customFormat="1" ht="15.75" customHeight="1" hidden="1">
      <c r="A43" s="36" t="s">
        <v>122</v>
      </c>
      <c r="B43" s="41">
        <v>0</v>
      </c>
      <c r="C43" s="39"/>
      <c r="D43" s="41"/>
      <c r="E43" s="40"/>
      <c r="F43" s="41">
        <f t="shared" si="0"/>
        <v>0</v>
      </c>
    </row>
    <row r="44" spans="1:6" s="57" customFormat="1" ht="15">
      <c r="A44" s="63" t="s">
        <v>62</v>
      </c>
      <c r="B44" s="40">
        <f>SUM(B36:B43)</f>
        <v>32.79</v>
      </c>
      <c r="C44" s="39"/>
      <c r="D44" s="40"/>
      <c r="E44" s="40"/>
      <c r="F44" s="40"/>
    </row>
    <row r="45" spans="1:6" s="57" customFormat="1" ht="14.25">
      <c r="A45" s="39"/>
      <c r="B45" s="40"/>
      <c r="C45" s="39"/>
      <c r="D45" s="40"/>
      <c r="E45" s="40"/>
      <c r="F45" s="40"/>
    </row>
    <row r="46" spans="1:6" s="57" customFormat="1" ht="14.25">
      <c r="A46" s="39" t="s">
        <v>185</v>
      </c>
      <c r="B46" s="40"/>
      <c r="C46" s="39"/>
      <c r="D46" s="40"/>
      <c r="E46" s="40"/>
      <c r="F46" s="40"/>
    </row>
    <row r="47" spans="1:6" s="57" customFormat="1" ht="34.5" customHeight="1">
      <c r="A47" s="68" t="s">
        <v>131</v>
      </c>
      <c r="B47" s="40"/>
      <c r="C47" s="39"/>
      <c r="D47" s="40"/>
      <c r="E47" s="40"/>
      <c r="F47" s="40"/>
    </row>
    <row r="48" spans="1:6" s="64" customFormat="1" ht="14.25">
      <c r="A48" s="59" t="s">
        <v>83</v>
      </c>
      <c r="B48" s="40">
        <v>1</v>
      </c>
      <c r="C48" s="39"/>
      <c r="D48" s="41"/>
      <c r="E48" s="40"/>
      <c r="F48" s="41">
        <f>B48*D48</f>
        <v>0</v>
      </c>
    </row>
    <row r="49" spans="1:6" s="64" customFormat="1" ht="14.25">
      <c r="A49" s="39"/>
      <c r="B49" s="40"/>
      <c r="C49" s="39"/>
      <c r="D49" s="40"/>
      <c r="E49" s="40"/>
      <c r="F49" s="40"/>
    </row>
    <row r="50" spans="1:6" s="64" customFormat="1" ht="14.25">
      <c r="A50" s="39" t="s">
        <v>186</v>
      </c>
      <c r="B50" s="40"/>
      <c r="C50" s="65"/>
      <c r="D50" s="66"/>
      <c r="E50" s="66"/>
      <c r="F50" s="66"/>
    </row>
    <row r="51" spans="1:6" s="64" customFormat="1" ht="14.25">
      <c r="A51" s="39" t="s">
        <v>41</v>
      </c>
      <c r="B51" s="40"/>
      <c r="C51" s="65"/>
      <c r="D51" s="66"/>
      <c r="E51" s="66"/>
      <c r="F51" s="66"/>
    </row>
    <row r="52" spans="1:6" s="64" customFormat="1" ht="14.25">
      <c r="A52" s="39" t="s">
        <v>53</v>
      </c>
      <c r="B52" s="40"/>
      <c r="C52" s="65"/>
      <c r="D52" s="66"/>
      <c r="E52" s="66"/>
      <c r="F52" s="66"/>
    </row>
    <row r="53" spans="1:6" s="64" customFormat="1" ht="14.25">
      <c r="A53" s="39" t="s">
        <v>42</v>
      </c>
      <c r="B53" s="40"/>
      <c r="C53" s="65"/>
      <c r="D53" s="66"/>
      <c r="E53" s="66"/>
      <c r="F53" s="66"/>
    </row>
    <row r="54" spans="1:6" s="64" customFormat="1" ht="14.25">
      <c r="A54" s="39" t="s">
        <v>43</v>
      </c>
      <c r="B54" s="40"/>
      <c r="C54" s="65"/>
      <c r="D54" s="66"/>
      <c r="E54" s="66"/>
      <c r="F54" s="66"/>
    </row>
    <row r="55" spans="1:6" s="64" customFormat="1" ht="14.25">
      <c r="A55" s="39" t="s">
        <v>44</v>
      </c>
      <c r="B55" s="40"/>
      <c r="C55" s="65"/>
      <c r="D55" s="66"/>
      <c r="E55" s="66"/>
      <c r="F55" s="66"/>
    </row>
    <row r="56" spans="1:6" s="64" customFormat="1" ht="14.25">
      <c r="A56" s="39" t="s">
        <v>51</v>
      </c>
      <c r="B56" s="40"/>
      <c r="C56" s="65"/>
      <c r="D56" s="66"/>
      <c r="E56" s="66"/>
      <c r="F56" s="66"/>
    </row>
    <row r="57" spans="1:6" s="64" customFormat="1" ht="14.25">
      <c r="A57" s="39" t="s">
        <v>45</v>
      </c>
      <c r="B57" s="40"/>
      <c r="C57" s="65"/>
      <c r="D57" s="66"/>
      <c r="E57" s="66"/>
      <c r="F57" s="66"/>
    </row>
    <row r="58" spans="1:6" s="64" customFormat="1" ht="14.25">
      <c r="A58" s="39" t="s">
        <v>52</v>
      </c>
      <c r="B58" s="40"/>
      <c r="C58" s="65"/>
      <c r="D58" s="66"/>
      <c r="E58" s="66"/>
      <c r="F58" s="66"/>
    </row>
    <row r="59" spans="1:6" s="64" customFormat="1" ht="14.25">
      <c r="A59" s="59" t="s">
        <v>83</v>
      </c>
      <c r="B59" s="40">
        <v>1</v>
      </c>
      <c r="C59" s="65"/>
      <c r="D59" s="41"/>
      <c r="E59" s="66"/>
      <c r="F59" s="41">
        <f>B59*D59</f>
        <v>0</v>
      </c>
    </row>
    <row r="60" spans="1:6" s="64" customFormat="1" ht="14.25" hidden="1">
      <c r="A60" s="67"/>
      <c r="B60" s="66"/>
      <c r="C60" s="65"/>
      <c r="D60" s="66"/>
      <c r="E60" s="66"/>
      <c r="F60" s="66"/>
    </row>
    <row r="61" spans="1:6" s="64" customFormat="1" ht="14.25" hidden="1">
      <c r="A61" s="39" t="s">
        <v>86</v>
      </c>
      <c r="B61" s="40"/>
      <c r="C61" s="65"/>
      <c r="D61" s="66"/>
      <c r="E61" s="66"/>
      <c r="F61" s="66"/>
    </row>
    <row r="62" spans="1:6" s="64" customFormat="1" ht="14.25" hidden="1">
      <c r="A62" s="39" t="s">
        <v>46</v>
      </c>
      <c r="B62" s="40"/>
      <c r="C62" s="65"/>
      <c r="D62" s="66"/>
      <c r="E62" s="66"/>
      <c r="F62" s="66"/>
    </row>
    <row r="63" spans="1:6" s="64" customFormat="1" ht="14.25" hidden="1">
      <c r="A63" s="39" t="s">
        <v>47</v>
      </c>
      <c r="B63" s="40"/>
      <c r="C63" s="65"/>
      <c r="D63" s="66"/>
      <c r="E63" s="66"/>
      <c r="F63" s="66"/>
    </row>
    <row r="64" spans="1:6" s="64" customFormat="1" ht="14.25" hidden="1">
      <c r="A64" s="39" t="s">
        <v>48</v>
      </c>
      <c r="B64" s="40"/>
      <c r="C64" s="65"/>
      <c r="D64" s="66"/>
      <c r="E64" s="66"/>
      <c r="F64" s="66"/>
    </row>
    <row r="65" spans="1:6" s="64" customFormat="1" ht="14.25" hidden="1">
      <c r="A65" s="39" t="s">
        <v>58</v>
      </c>
      <c r="B65" s="40"/>
      <c r="C65" s="65"/>
      <c r="D65" s="66"/>
      <c r="E65" s="66"/>
      <c r="F65" s="66"/>
    </row>
    <row r="66" spans="1:6" s="64" customFormat="1" ht="14.25" hidden="1">
      <c r="A66" s="59" t="s">
        <v>83</v>
      </c>
      <c r="B66" s="40">
        <v>0</v>
      </c>
      <c r="C66" s="65"/>
      <c r="D66" s="41">
        <v>500</v>
      </c>
      <c r="E66" s="66"/>
      <c r="F66" s="41">
        <f>B66*D66</f>
        <v>0</v>
      </c>
    </row>
    <row r="67" spans="1:6" s="64" customFormat="1" ht="14.25">
      <c r="A67" s="65"/>
      <c r="B67" s="66"/>
      <c r="C67" s="65"/>
      <c r="D67" s="66"/>
      <c r="E67" s="66"/>
      <c r="F67" s="66"/>
    </row>
    <row r="68" spans="1:6" ht="15.75">
      <c r="A68" s="13" t="s">
        <v>16</v>
      </c>
      <c r="B68" s="14"/>
      <c r="C68" s="15"/>
      <c r="D68" s="16" t="s">
        <v>2</v>
      </c>
      <c r="E68" s="17"/>
      <c r="F68" s="18">
        <f>SUM(F29:F67)</f>
        <v>0</v>
      </c>
    </row>
    <row r="69" spans="1:9" s="64" customFormat="1" ht="15">
      <c r="A69" s="73"/>
      <c r="B69" s="40"/>
      <c r="C69" s="39"/>
      <c r="D69" s="84"/>
      <c r="E69" s="40"/>
      <c r="F69" s="84"/>
      <c r="I69" s="85"/>
    </row>
    <row r="70" ht="15.75">
      <c r="A70" s="8" t="s">
        <v>5</v>
      </c>
    </row>
    <row r="71" spans="1:6" s="64" customFormat="1" ht="14.25">
      <c r="A71" s="39"/>
      <c r="B71" s="40"/>
      <c r="C71" s="39"/>
      <c r="D71" s="40"/>
      <c r="E71" s="40"/>
      <c r="F71" s="40"/>
    </row>
    <row r="72" spans="1:6" s="64" customFormat="1" ht="14.25">
      <c r="A72" s="58" t="s">
        <v>79</v>
      </c>
      <c r="B72" s="40"/>
      <c r="C72" s="39"/>
      <c r="D72" s="40"/>
      <c r="E72" s="40"/>
      <c r="F72" s="40"/>
    </row>
    <row r="73" spans="1:6" s="64" customFormat="1" ht="28.5">
      <c r="A73" s="58" t="s">
        <v>97</v>
      </c>
      <c r="B73" s="40"/>
      <c r="C73" s="39"/>
      <c r="D73" s="40"/>
      <c r="E73" s="40"/>
      <c r="F73" s="40"/>
    </row>
    <row r="74" spans="1:6" s="64" customFormat="1" ht="57">
      <c r="A74" s="58" t="s">
        <v>113</v>
      </c>
      <c r="B74" s="40"/>
      <c r="C74" s="39"/>
      <c r="D74" s="40"/>
      <c r="E74" s="40"/>
      <c r="F74" s="40"/>
    </row>
    <row r="75" spans="1:6" s="64" customFormat="1" ht="57">
      <c r="A75" s="68" t="s">
        <v>89</v>
      </c>
      <c r="B75" s="40"/>
      <c r="C75" s="39"/>
      <c r="D75" s="40"/>
      <c r="E75" s="40"/>
      <c r="F75" s="40"/>
    </row>
    <row r="76" spans="1:6" s="64" customFormat="1" ht="14.25">
      <c r="A76" s="58" t="s">
        <v>59</v>
      </c>
      <c r="B76" s="40"/>
      <c r="C76" s="39"/>
      <c r="D76" s="40"/>
      <c r="E76" s="40"/>
      <c r="F76" s="40"/>
    </row>
    <row r="77" spans="1:6" s="64" customFormat="1" ht="28.5">
      <c r="A77" s="58" t="s">
        <v>87</v>
      </c>
      <c r="B77" s="40"/>
      <c r="C77" s="39"/>
      <c r="D77" s="40"/>
      <c r="E77" s="40"/>
      <c r="F77" s="40"/>
    </row>
    <row r="78" spans="1:6" s="64" customFormat="1" ht="14.25">
      <c r="A78" s="59" t="s">
        <v>60</v>
      </c>
      <c r="B78" s="40">
        <f>B80*0.95</f>
        <v>65.4472005</v>
      </c>
      <c r="C78" s="69"/>
      <c r="D78" s="41"/>
      <c r="E78" s="40"/>
      <c r="F78" s="41">
        <f>B78*D78</f>
        <v>0</v>
      </c>
    </row>
    <row r="79" spans="1:6" s="64" customFormat="1" ht="14.25">
      <c r="A79" s="59" t="s">
        <v>61</v>
      </c>
      <c r="B79" s="41">
        <f>0.05*B80</f>
        <v>3.4445895</v>
      </c>
      <c r="C79" s="69"/>
      <c r="D79" s="41"/>
      <c r="E79" s="40"/>
      <c r="F79" s="41">
        <f>B79*D79</f>
        <v>0</v>
      </c>
    </row>
    <row r="80" spans="1:6" s="64" customFormat="1" ht="14.25">
      <c r="A80" s="59" t="s">
        <v>3</v>
      </c>
      <c r="B80" s="40">
        <f>((B38)*1.91)*1.1+(B37*0.96)*1.1+(H22*0.8*0.9)*1.1+2*H17*0.9*0.9</f>
        <v>68.89179</v>
      </c>
      <c r="C80" s="69"/>
      <c r="D80" s="40"/>
      <c r="E80" s="40"/>
      <c r="F80" s="40"/>
    </row>
    <row r="81" spans="1:6" s="64" customFormat="1" ht="14.25">
      <c r="A81" s="39"/>
      <c r="B81" s="40"/>
      <c r="C81" s="39"/>
      <c r="D81" s="40"/>
      <c r="E81" s="40"/>
      <c r="F81" s="40"/>
    </row>
    <row r="82" spans="1:6" s="64" customFormat="1" ht="14.25">
      <c r="A82" s="39" t="s">
        <v>17</v>
      </c>
      <c r="B82" s="40"/>
      <c r="C82" s="39"/>
      <c r="D82" s="40"/>
      <c r="E82" s="40"/>
      <c r="F82" s="40"/>
    </row>
    <row r="83" spans="1:6" s="64" customFormat="1" ht="14.25">
      <c r="A83" s="39" t="s">
        <v>108</v>
      </c>
      <c r="B83" s="40"/>
      <c r="C83" s="39"/>
      <c r="D83" s="40"/>
      <c r="E83" s="40"/>
      <c r="F83" s="40"/>
    </row>
    <row r="84" spans="1:6" s="64" customFormat="1" ht="14.25">
      <c r="A84" s="39" t="s">
        <v>80</v>
      </c>
      <c r="B84" s="40"/>
      <c r="C84" s="39"/>
      <c r="D84" s="40"/>
      <c r="E84" s="40"/>
      <c r="F84" s="40"/>
    </row>
    <row r="85" spans="1:6" s="64" customFormat="1" ht="14.25">
      <c r="A85" s="39" t="s">
        <v>18</v>
      </c>
      <c r="B85" s="40"/>
      <c r="C85" s="39"/>
      <c r="D85" s="40"/>
      <c r="E85" s="40"/>
      <c r="F85" s="40"/>
    </row>
    <row r="86" spans="1:6" s="64" customFormat="1" ht="14.25">
      <c r="A86" s="39" t="s">
        <v>54</v>
      </c>
      <c r="B86" s="40"/>
      <c r="C86" s="39"/>
      <c r="D86" s="40"/>
      <c r="E86" s="40"/>
      <c r="F86" s="40"/>
    </row>
    <row r="87" spans="1:6" s="64" customFormat="1" ht="14.25">
      <c r="A87" s="59" t="s">
        <v>4</v>
      </c>
      <c r="B87" s="40">
        <f>H19*1+H17*0.5</f>
        <v>1</v>
      </c>
      <c r="C87" s="39"/>
      <c r="D87" s="41"/>
      <c r="E87" s="40"/>
      <c r="F87" s="41">
        <f>B87*D87</f>
        <v>0</v>
      </c>
    </row>
    <row r="88" spans="1:6" s="64" customFormat="1" ht="14.25">
      <c r="A88" s="39"/>
      <c r="B88" s="40"/>
      <c r="C88" s="39"/>
      <c r="D88" s="40"/>
      <c r="E88" s="40"/>
      <c r="F88" s="40"/>
    </row>
    <row r="89" spans="1:6" s="64" customFormat="1" ht="14.25">
      <c r="A89" s="39" t="s">
        <v>19</v>
      </c>
      <c r="B89" s="40"/>
      <c r="C89" s="39"/>
      <c r="D89" s="40"/>
      <c r="E89" s="40"/>
      <c r="F89" s="40"/>
    </row>
    <row r="90" spans="1:6" s="64" customFormat="1" ht="14.25">
      <c r="A90" s="39" t="s">
        <v>20</v>
      </c>
      <c r="B90" s="40"/>
      <c r="C90" s="39"/>
      <c r="D90" s="40"/>
      <c r="E90" s="40"/>
      <c r="F90" s="40"/>
    </row>
    <row r="91" spans="1:6" s="64" customFormat="1" ht="14.25">
      <c r="A91" s="39" t="s">
        <v>21</v>
      </c>
      <c r="B91" s="40"/>
      <c r="C91" s="39"/>
      <c r="D91" s="40"/>
      <c r="E91" s="40"/>
      <c r="F91" s="40"/>
    </row>
    <row r="92" spans="1:6" s="64" customFormat="1" ht="14.25">
      <c r="A92" s="39" t="s">
        <v>66</v>
      </c>
      <c r="B92" s="40"/>
      <c r="C92" s="39"/>
      <c r="D92" s="40"/>
      <c r="E92" s="40"/>
      <c r="F92" s="40"/>
    </row>
    <row r="93" spans="1:6" s="64" customFormat="1" ht="14.25">
      <c r="A93" s="39" t="s">
        <v>65</v>
      </c>
      <c r="B93" s="40"/>
      <c r="C93" s="39"/>
      <c r="D93" s="40"/>
      <c r="E93" s="40"/>
      <c r="F93" s="40"/>
    </row>
    <row r="94" spans="1:6" s="64" customFormat="1" ht="14.25">
      <c r="A94" s="39" t="s">
        <v>22</v>
      </c>
      <c r="B94" s="40"/>
      <c r="C94" s="39"/>
      <c r="D94" s="40"/>
      <c r="E94" s="40"/>
      <c r="F94" s="40"/>
    </row>
    <row r="95" spans="1:6" s="64" customFormat="1" ht="14.25">
      <c r="A95" s="59" t="s">
        <v>1</v>
      </c>
      <c r="B95" s="70">
        <f>(B44)*0.8</f>
        <v>26.232</v>
      </c>
      <c r="C95" s="59"/>
      <c r="D95" s="41"/>
      <c r="E95" s="40"/>
      <c r="F95" s="41">
        <f>B95*D95</f>
        <v>0</v>
      </c>
    </row>
    <row r="96" spans="1:6" s="64" customFormat="1" ht="14.25">
      <c r="A96" s="39"/>
      <c r="B96" s="40"/>
      <c r="C96" s="39"/>
      <c r="D96" s="40"/>
      <c r="E96" s="40"/>
      <c r="F96" s="40"/>
    </row>
    <row r="97" spans="1:6" s="64" customFormat="1" ht="14.25">
      <c r="A97" s="39" t="s">
        <v>23</v>
      </c>
      <c r="B97" s="40"/>
      <c r="C97" s="39"/>
      <c r="D97" s="40"/>
      <c r="E97" s="40"/>
      <c r="F97" s="40"/>
    </row>
    <row r="98" spans="1:6" s="64" customFormat="1" ht="14.25">
      <c r="A98" s="39" t="s">
        <v>88</v>
      </c>
      <c r="B98" s="40"/>
      <c r="C98" s="39"/>
      <c r="D98" s="40"/>
      <c r="E98" s="40"/>
      <c r="F98" s="40"/>
    </row>
    <row r="99" spans="1:6" s="64" customFormat="1" ht="14.25">
      <c r="A99" s="59" t="s">
        <v>4</v>
      </c>
      <c r="B99" s="40">
        <f>0.081*(B38)+0.08*B37+H22*0.1*0.8</f>
        <v>2.65599</v>
      </c>
      <c r="C99" s="39"/>
      <c r="D99" s="41"/>
      <c r="E99" s="40"/>
      <c r="F99" s="41">
        <f>B99*D99</f>
        <v>0</v>
      </c>
    </row>
    <row r="100" spans="1:6" s="64" customFormat="1" ht="14.25">
      <c r="A100" s="39"/>
      <c r="B100" s="40"/>
      <c r="C100" s="39"/>
      <c r="D100" s="40"/>
      <c r="E100" s="40"/>
      <c r="F100" s="40"/>
    </row>
    <row r="101" spans="1:6" s="64" customFormat="1" ht="85.5">
      <c r="A101" s="68" t="s">
        <v>187</v>
      </c>
      <c r="B101" s="40"/>
      <c r="C101" s="39"/>
      <c r="D101" s="40"/>
      <c r="E101" s="40"/>
      <c r="F101" s="40"/>
    </row>
    <row r="102" spans="1:6" s="64" customFormat="1" ht="14.25">
      <c r="A102" s="71" t="s">
        <v>133</v>
      </c>
      <c r="B102" s="40"/>
      <c r="C102" s="39"/>
      <c r="D102" s="40"/>
      <c r="E102" s="40"/>
      <c r="F102" s="40"/>
    </row>
    <row r="103" spans="1:6" s="64" customFormat="1" ht="14.25">
      <c r="A103" s="71" t="s">
        <v>132</v>
      </c>
      <c r="B103" s="40"/>
      <c r="C103" s="39"/>
      <c r="D103" s="40"/>
      <c r="E103" s="40"/>
      <c r="F103" s="40"/>
    </row>
    <row r="104" spans="1:6" s="64" customFormat="1" ht="14.25">
      <c r="A104" s="71" t="s">
        <v>29</v>
      </c>
      <c r="B104" s="40"/>
      <c r="C104" s="39"/>
      <c r="D104" s="40"/>
      <c r="E104" s="40"/>
      <c r="F104" s="40"/>
    </row>
    <row r="105" spans="1:6" s="64" customFormat="1" ht="14.25">
      <c r="A105" s="59" t="s">
        <v>4</v>
      </c>
      <c r="B105" s="40">
        <f>(B38)*0.3822+B37*0.3249+H22*0.8*0.36</f>
        <v>12.532338</v>
      </c>
      <c r="C105" s="39"/>
      <c r="D105" s="41"/>
      <c r="E105" s="40"/>
      <c r="F105" s="41">
        <f>B105*D105</f>
        <v>0</v>
      </c>
    </row>
    <row r="106" spans="1:6" s="64" customFormat="1" ht="14.25">
      <c r="A106" s="59"/>
      <c r="B106" s="40"/>
      <c r="C106" s="39"/>
      <c r="D106" s="40"/>
      <c r="E106" s="40"/>
      <c r="F106" s="40"/>
    </row>
    <row r="107" spans="1:6" s="64" customFormat="1" ht="14.25">
      <c r="A107" s="39" t="s">
        <v>24</v>
      </c>
      <c r="B107" s="40"/>
      <c r="C107" s="39"/>
      <c r="D107" s="40"/>
      <c r="E107" s="40"/>
      <c r="F107" s="72"/>
    </row>
    <row r="108" spans="1:6" s="64" customFormat="1" ht="14.25">
      <c r="A108" s="39" t="s">
        <v>25</v>
      </c>
      <c r="B108" s="40"/>
      <c r="C108" s="39"/>
      <c r="D108" s="40"/>
      <c r="E108" s="40"/>
      <c r="F108" s="40"/>
    </row>
    <row r="109" spans="1:6" s="64" customFormat="1" ht="14.25">
      <c r="A109" s="39" t="s">
        <v>26</v>
      </c>
      <c r="B109" s="40"/>
      <c r="C109" s="39"/>
      <c r="D109" s="40"/>
      <c r="E109" s="40"/>
      <c r="F109" s="40"/>
    </row>
    <row r="110" spans="1:6" s="64" customFormat="1" ht="14.25">
      <c r="A110" s="39" t="s">
        <v>56</v>
      </c>
      <c r="B110" s="40"/>
      <c r="C110" s="39"/>
      <c r="D110" s="40"/>
      <c r="E110" s="40"/>
      <c r="F110" s="40"/>
    </row>
    <row r="111" spans="1:6" s="64" customFormat="1" ht="14.25">
      <c r="A111" s="39" t="s">
        <v>55</v>
      </c>
      <c r="B111" s="40"/>
      <c r="C111" s="39"/>
      <c r="D111" s="40"/>
      <c r="E111" s="40"/>
      <c r="F111" s="40"/>
    </row>
    <row r="112" spans="1:6" s="64" customFormat="1" ht="14.25">
      <c r="A112" s="39" t="s">
        <v>27</v>
      </c>
      <c r="B112" s="40"/>
      <c r="C112" s="39"/>
      <c r="D112" s="40"/>
      <c r="E112" s="40"/>
      <c r="F112" s="40"/>
    </row>
    <row r="113" spans="1:6" s="64" customFormat="1" ht="14.25">
      <c r="A113" s="39" t="s">
        <v>28</v>
      </c>
      <c r="B113" s="40"/>
      <c r="C113" s="39"/>
      <c r="D113" s="40"/>
      <c r="E113" s="40"/>
      <c r="F113" s="40"/>
    </row>
    <row r="114" spans="1:6" s="64" customFormat="1" ht="14.25">
      <c r="A114" s="39" t="s">
        <v>29</v>
      </c>
      <c r="B114" s="40"/>
      <c r="C114" s="39"/>
      <c r="D114" s="40"/>
      <c r="E114" s="40"/>
      <c r="F114" s="40"/>
    </row>
    <row r="115" spans="1:6" s="64" customFormat="1" ht="14.25">
      <c r="A115" s="59" t="s">
        <v>4</v>
      </c>
      <c r="B115" s="40">
        <f>(B38)*0.8063+B37*0.1304+H22*0.12</f>
        <v>26.438577</v>
      </c>
      <c r="C115" s="69"/>
      <c r="D115" s="41"/>
      <c r="E115" s="40"/>
      <c r="F115" s="41">
        <f>B115*D115</f>
        <v>0</v>
      </c>
    </row>
    <row r="116" spans="1:6" s="64" customFormat="1" ht="14.25">
      <c r="A116" s="39"/>
      <c r="B116" s="40"/>
      <c r="C116" s="39"/>
      <c r="D116" s="40"/>
      <c r="E116" s="40"/>
      <c r="F116" s="40"/>
    </row>
    <row r="117" spans="1:6" s="64" customFormat="1" ht="14.25">
      <c r="A117" s="39" t="s">
        <v>188</v>
      </c>
      <c r="B117" s="40"/>
      <c r="C117" s="39"/>
      <c r="D117" s="40"/>
      <c r="E117" s="40"/>
      <c r="F117" s="40"/>
    </row>
    <row r="118" spans="1:6" s="64" customFormat="1" ht="14.25">
      <c r="A118" s="39" t="s">
        <v>30</v>
      </c>
      <c r="B118" s="40"/>
      <c r="C118" s="39"/>
      <c r="D118" s="40"/>
      <c r="E118" s="40"/>
      <c r="F118" s="40"/>
    </row>
    <row r="119" spans="1:6" s="64" customFormat="1" ht="14.25">
      <c r="A119" s="39" t="s">
        <v>31</v>
      </c>
      <c r="B119" s="40"/>
      <c r="C119" s="39"/>
      <c r="D119" s="40"/>
      <c r="E119" s="40"/>
      <c r="F119" s="40"/>
    </row>
    <row r="120" spans="1:6" s="64" customFormat="1" ht="14.25">
      <c r="A120" s="39" t="s">
        <v>57</v>
      </c>
      <c r="B120" s="40"/>
      <c r="C120" s="39"/>
      <c r="D120" s="40"/>
      <c r="E120" s="40"/>
      <c r="F120" s="40"/>
    </row>
    <row r="121" spans="1:6" s="64" customFormat="1" ht="14.25">
      <c r="A121" s="39" t="s">
        <v>32</v>
      </c>
      <c r="B121" s="40"/>
      <c r="C121" s="39"/>
      <c r="D121" s="40"/>
      <c r="E121" s="40"/>
      <c r="F121" s="40"/>
    </row>
    <row r="122" spans="1:6" s="64" customFormat="1" ht="14.25">
      <c r="A122" s="39" t="s">
        <v>33</v>
      </c>
      <c r="B122" s="40"/>
      <c r="C122" s="39"/>
      <c r="D122" s="40"/>
      <c r="E122" s="40"/>
      <c r="F122" s="40"/>
    </row>
    <row r="123" spans="1:6" s="64" customFormat="1" ht="14.25">
      <c r="A123" s="39" t="s">
        <v>34</v>
      </c>
      <c r="B123" s="40"/>
      <c r="C123" s="39"/>
      <c r="D123" s="40"/>
      <c r="E123" s="40"/>
      <c r="F123" s="40"/>
    </row>
    <row r="124" spans="1:6" s="64" customFormat="1" ht="14.25">
      <c r="A124" s="39" t="s">
        <v>35</v>
      </c>
      <c r="B124" s="40"/>
      <c r="C124" s="39"/>
      <c r="D124" s="40"/>
      <c r="E124" s="40"/>
      <c r="F124" s="40"/>
    </row>
    <row r="125" spans="1:6" s="64" customFormat="1" ht="14.25">
      <c r="A125" s="39" t="s">
        <v>29</v>
      </c>
      <c r="B125" s="40"/>
      <c r="C125" s="39"/>
      <c r="D125" s="40"/>
      <c r="E125" s="40"/>
      <c r="F125" s="40"/>
    </row>
    <row r="126" spans="1:6" s="64" customFormat="1" ht="14.25">
      <c r="A126" s="59" t="s">
        <v>4</v>
      </c>
      <c r="B126" s="40">
        <f>(B38-24)*0.3865+B37*0.2+H22*0.2</f>
        <v>3.3973349999999995</v>
      </c>
      <c r="C126" s="39"/>
      <c r="D126" s="41"/>
      <c r="E126" s="40"/>
      <c r="F126" s="41">
        <f>B126*D126</f>
        <v>0</v>
      </c>
    </row>
    <row r="127" spans="1:6" s="64" customFormat="1" ht="14.25">
      <c r="A127" s="59"/>
      <c r="B127" s="40"/>
      <c r="C127" s="39"/>
      <c r="D127" s="40"/>
      <c r="E127" s="40"/>
      <c r="F127" s="40"/>
    </row>
    <row r="128" spans="1:6" s="64" customFormat="1" ht="42.75">
      <c r="A128" s="74" t="s">
        <v>189</v>
      </c>
      <c r="B128" s="40"/>
      <c r="C128" s="39"/>
      <c r="D128" s="40"/>
      <c r="E128" s="40"/>
      <c r="F128" s="40"/>
    </row>
    <row r="129" spans="1:6" s="64" customFormat="1" ht="89.25" customHeight="1">
      <c r="A129" s="74" t="s">
        <v>140</v>
      </c>
      <c r="B129" s="40"/>
      <c r="C129" s="39"/>
      <c r="D129" s="40"/>
      <c r="E129" s="40"/>
      <c r="F129" s="40"/>
    </row>
    <row r="130" spans="1:6" s="64" customFormat="1" ht="57">
      <c r="A130" s="74" t="s">
        <v>138</v>
      </c>
      <c r="B130" s="40"/>
      <c r="C130" s="39"/>
      <c r="D130" s="40"/>
      <c r="E130" s="40"/>
      <c r="F130" s="40"/>
    </row>
    <row r="131" spans="1:6" s="64" customFormat="1" ht="28.5">
      <c r="A131" s="74" t="s">
        <v>142</v>
      </c>
      <c r="B131" s="40"/>
      <c r="C131" s="39"/>
      <c r="D131" s="40"/>
      <c r="E131" s="40"/>
      <c r="F131" s="40"/>
    </row>
    <row r="132" spans="1:6" s="64" customFormat="1" ht="14.25">
      <c r="A132" s="59" t="s">
        <v>4</v>
      </c>
      <c r="B132" s="40">
        <f>1.775*0.8*H19+1.2227*1.13*H17</f>
        <v>1.42</v>
      </c>
      <c r="C132" s="39"/>
      <c r="D132" s="41"/>
      <c r="E132" s="40"/>
      <c r="F132" s="41">
        <f>B132*D132</f>
        <v>0</v>
      </c>
    </row>
    <row r="133" spans="1:6" s="64" customFormat="1" ht="15">
      <c r="A133" s="73"/>
      <c r="B133" s="40"/>
      <c r="C133" s="39"/>
      <c r="D133" s="40"/>
      <c r="E133" s="40"/>
      <c r="F133" s="40"/>
    </row>
    <row r="134" spans="1:6" s="64" customFormat="1" ht="14.25">
      <c r="A134" s="39" t="s">
        <v>190</v>
      </c>
      <c r="B134" s="40"/>
      <c r="C134" s="39"/>
      <c r="D134" s="40"/>
      <c r="E134" s="40"/>
      <c r="F134" s="40"/>
    </row>
    <row r="135" spans="1:6" s="64" customFormat="1" ht="14.25">
      <c r="A135" s="39" t="s">
        <v>85</v>
      </c>
      <c r="B135" s="40"/>
      <c r="C135" s="39"/>
      <c r="D135" s="40"/>
      <c r="E135" s="40"/>
      <c r="F135" s="40"/>
    </row>
    <row r="136" spans="1:6" s="64" customFormat="1" ht="14.25">
      <c r="A136" s="39" t="s">
        <v>6</v>
      </c>
      <c r="B136" s="40"/>
      <c r="C136" s="39"/>
      <c r="D136" s="40"/>
      <c r="E136" s="40"/>
      <c r="F136" s="40"/>
    </row>
    <row r="137" spans="1:6" s="64" customFormat="1" ht="14.25">
      <c r="A137" s="39" t="s">
        <v>7</v>
      </c>
      <c r="B137" s="40"/>
      <c r="C137" s="39"/>
      <c r="D137" s="40"/>
      <c r="E137" s="40"/>
      <c r="F137" s="40"/>
    </row>
    <row r="138" spans="1:6" s="64" customFormat="1" ht="14.25">
      <c r="A138" s="59" t="s">
        <v>4</v>
      </c>
      <c r="B138" s="40">
        <f>B80+B87-B115</f>
        <v>43.453213000000005</v>
      </c>
      <c r="C138" s="39"/>
      <c r="D138" s="41"/>
      <c r="E138" s="40"/>
      <c r="F138" s="41">
        <f>B138*D138</f>
        <v>0</v>
      </c>
    </row>
    <row r="139" spans="1:6" s="64" customFormat="1" ht="14.25">
      <c r="A139" s="39"/>
      <c r="B139" s="40"/>
      <c r="C139" s="39"/>
      <c r="D139" s="40"/>
      <c r="E139" s="40"/>
      <c r="F139" s="40"/>
    </row>
    <row r="140" spans="1:6" ht="15.75">
      <c r="A140" s="13" t="s">
        <v>5</v>
      </c>
      <c r="B140" s="17"/>
      <c r="C140" s="17"/>
      <c r="D140" s="16" t="s">
        <v>2</v>
      </c>
      <c r="E140" s="17"/>
      <c r="F140" s="18">
        <f>SUM(F78:F139)</f>
        <v>0</v>
      </c>
    </row>
    <row r="141" spans="1:6" ht="15">
      <c r="A141" s="10"/>
      <c r="B141" s="11"/>
      <c r="C141" s="10"/>
      <c r="D141" s="11"/>
      <c r="E141" s="11"/>
      <c r="F141" s="9"/>
    </row>
    <row r="142" spans="1:6" ht="15.75">
      <c r="A142" s="8" t="s">
        <v>71</v>
      </c>
      <c r="B142" s="11"/>
      <c r="C142" s="10"/>
      <c r="D142" s="11"/>
      <c r="E142" s="11"/>
      <c r="F142" s="11"/>
    </row>
    <row r="143" spans="1:6" s="64" customFormat="1" ht="14.25">
      <c r="A143" s="39"/>
      <c r="B143" s="40"/>
      <c r="C143" s="39"/>
      <c r="D143" s="40"/>
      <c r="E143" s="40"/>
      <c r="F143" s="40"/>
    </row>
    <row r="144" spans="1:6" s="64" customFormat="1" ht="128.25">
      <c r="A144" s="68" t="s">
        <v>141</v>
      </c>
      <c r="B144" s="40"/>
      <c r="C144" s="39"/>
      <c r="D144" s="40"/>
      <c r="E144" s="40"/>
      <c r="F144" s="40"/>
    </row>
    <row r="145" spans="1:6" s="57" customFormat="1" ht="171">
      <c r="A145" s="68" t="s">
        <v>136</v>
      </c>
      <c r="B145" s="40"/>
      <c r="C145" s="39"/>
      <c r="D145" s="40"/>
      <c r="E145" s="40"/>
      <c r="F145" s="40"/>
    </row>
    <row r="146" spans="1:6" s="57" customFormat="1" ht="14.25" hidden="1">
      <c r="A146" s="36" t="s">
        <v>117</v>
      </c>
      <c r="B146" s="41"/>
      <c r="C146" s="39"/>
      <c r="D146" s="41"/>
      <c r="E146" s="40"/>
      <c r="F146" s="41">
        <f aca="true" t="shared" si="1" ref="F146:F153">B146*D146</f>
        <v>0</v>
      </c>
    </row>
    <row r="147" spans="1:6" s="57" customFormat="1" ht="14.25" hidden="1">
      <c r="A147" s="36" t="s">
        <v>116</v>
      </c>
      <c r="B147" s="41">
        <f>B37</f>
        <v>0</v>
      </c>
      <c r="C147" s="39"/>
      <c r="D147" s="41"/>
      <c r="E147" s="40"/>
      <c r="F147" s="41">
        <f>B147*D147</f>
        <v>0</v>
      </c>
    </row>
    <row r="148" spans="1:6" s="57" customFormat="1" ht="14.25">
      <c r="A148" s="36" t="s">
        <v>115</v>
      </c>
      <c r="B148" s="41">
        <f>B38</f>
        <v>32.79</v>
      </c>
      <c r="C148" s="39"/>
      <c r="D148" s="41"/>
      <c r="E148" s="40"/>
      <c r="F148" s="41">
        <f t="shared" si="1"/>
        <v>0</v>
      </c>
    </row>
    <row r="149" spans="1:6" s="57" customFormat="1" ht="14.25" hidden="1">
      <c r="A149" s="36" t="s">
        <v>118</v>
      </c>
      <c r="B149" s="41"/>
      <c r="C149" s="39"/>
      <c r="D149" s="41"/>
      <c r="E149" s="40"/>
      <c r="F149" s="41">
        <f t="shared" si="1"/>
        <v>0</v>
      </c>
    </row>
    <row r="150" spans="1:6" s="57" customFormat="1" ht="14.25" hidden="1">
      <c r="A150" s="36" t="s">
        <v>119</v>
      </c>
      <c r="B150" s="41"/>
      <c r="C150" s="39"/>
      <c r="D150" s="41"/>
      <c r="E150" s="40"/>
      <c r="F150" s="41">
        <f t="shared" si="1"/>
        <v>0</v>
      </c>
    </row>
    <row r="151" spans="1:6" s="57" customFormat="1" ht="14.25" hidden="1">
      <c r="A151" s="36" t="s">
        <v>120</v>
      </c>
      <c r="B151" s="60"/>
      <c r="C151" s="39"/>
      <c r="D151" s="41"/>
      <c r="E151" s="40"/>
      <c r="F151" s="41">
        <f t="shared" si="1"/>
        <v>0</v>
      </c>
    </row>
    <row r="152" spans="1:6" s="57" customFormat="1" ht="14.25" hidden="1">
      <c r="A152" s="36" t="s">
        <v>121</v>
      </c>
      <c r="B152" s="60"/>
      <c r="C152" s="39"/>
      <c r="D152" s="41"/>
      <c r="E152" s="40"/>
      <c r="F152" s="41">
        <f t="shared" si="1"/>
        <v>0</v>
      </c>
    </row>
    <row r="153" spans="1:6" s="57" customFormat="1" ht="14.25" hidden="1">
      <c r="A153" s="36" t="s">
        <v>122</v>
      </c>
      <c r="B153" s="60"/>
      <c r="C153" s="39"/>
      <c r="D153" s="41"/>
      <c r="E153" s="40"/>
      <c r="F153" s="41">
        <f t="shared" si="1"/>
        <v>0</v>
      </c>
    </row>
    <row r="154" spans="1:6" s="57" customFormat="1" ht="15">
      <c r="A154" s="63" t="s">
        <v>62</v>
      </c>
      <c r="B154" s="38">
        <f>SUM(B146:B153)</f>
        <v>32.79</v>
      </c>
      <c r="C154" s="39"/>
      <c r="D154" s="40"/>
      <c r="E154" s="40"/>
      <c r="F154" s="40"/>
    </row>
    <row r="155" spans="1:6" s="57" customFormat="1" ht="118.5" customHeight="1">
      <c r="A155" s="74" t="s">
        <v>123</v>
      </c>
      <c r="B155" s="38"/>
      <c r="C155" s="39"/>
      <c r="D155" s="40"/>
      <c r="E155" s="40"/>
      <c r="F155" s="40"/>
    </row>
    <row r="156" spans="1:6" s="57" customFormat="1" ht="171">
      <c r="A156" s="74" t="s">
        <v>124</v>
      </c>
      <c r="B156" s="38"/>
      <c r="C156" s="39"/>
      <c r="D156" s="40"/>
      <c r="E156" s="40"/>
      <c r="F156" s="40"/>
    </row>
    <row r="157" spans="1:6" s="57" customFormat="1" ht="42.75">
      <c r="A157" s="74" t="s">
        <v>143</v>
      </c>
      <c r="B157" s="38"/>
      <c r="C157" s="39"/>
      <c r="D157" s="40"/>
      <c r="E157" s="40"/>
      <c r="F157" s="40"/>
    </row>
    <row r="158" spans="1:6" s="57" customFormat="1" ht="128.25">
      <c r="A158" s="74" t="s">
        <v>137</v>
      </c>
      <c r="B158" s="38"/>
      <c r="C158" s="39"/>
      <c r="D158" s="40"/>
      <c r="E158" s="40"/>
      <c r="F158" s="40"/>
    </row>
    <row r="159" spans="1:6" s="57" customFormat="1" ht="57">
      <c r="A159" s="74" t="s">
        <v>138</v>
      </c>
      <c r="B159" s="38"/>
      <c r="C159" s="39"/>
      <c r="D159" s="40"/>
      <c r="E159" s="40"/>
      <c r="F159" s="40"/>
    </row>
    <row r="160" spans="1:6" s="57" customFormat="1" ht="99.75">
      <c r="A160" s="74" t="s">
        <v>139</v>
      </c>
      <c r="B160" s="38"/>
      <c r="C160" s="39"/>
      <c r="D160" s="40"/>
      <c r="E160" s="40"/>
      <c r="F160" s="40"/>
    </row>
    <row r="161" spans="1:6" s="57" customFormat="1" ht="28.5" customHeight="1">
      <c r="A161" s="74" t="s">
        <v>144</v>
      </c>
      <c r="B161" s="38"/>
      <c r="C161" s="39"/>
      <c r="D161" s="40"/>
      <c r="E161" s="40"/>
      <c r="F161" s="40"/>
    </row>
    <row r="162" spans="1:6" s="57" customFormat="1" ht="14.25">
      <c r="A162" s="37" t="s">
        <v>82</v>
      </c>
      <c r="B162" s="43"/>
      <c r="C162" s="39"/>
      <c r="D162" s="40"/>
      <c r="E162" s="40"/>
      <c r="F162" s="40"/>
    </row>
    <row r="163" spans="1:6" s="57" customFormat="1" ht="14.25">
      <c r="A163" s="36" t="s">
        <v>125</v>
      </c>
      <c r="B163" s="42">
        <f>H19</f>
        <v>1</v>
      </c>
      <c r="C163" s="39"/>
      <c r="D163" s="41"/>
      <c r="E163" s="40"/>
      <c r="F163" s="41">
        <f>B163*D163</f>
        <v>0</v>
      </c>
    </row>
    <row r="164" spans="1:6" s="57" customFormat="1" ht="15">
      <c r="A164" s="44" t="s">
        <v>62</v>
      </c>
      <c r="B164" s="45">
        <f>SUM(B163:B163)</f>
        <v>1</v>
      </c>
      <c r="C164" s="39"/>
      <c r="D164" s="40"/>
      <c r="E164" s="40"/>
      <c r="F164" s="40"/>
    </row>
    <row r="165" spans="1:6" s="57" customFormat="1" ht="14.25">
      <c r="A165" s="39"/>
      <c r="B165" s="40"/>
      <c r="C165" s="39"/>
      <c r="D165" s="40"/>
      <c r="E165" s="40"/>
      <c r="F165" s="40"/>
    </row>
    <row r="166" spans="1:6" s="57" customFormat="1" ht="100.5" customHeight="1" hidden="1">
      <c r="A166" s="68" t="s">
        <v>152</v>
      </c>
      <c r="B166" s="40"/>
      <c r="C166" s="39"/>
      <c r="D166" s="40"/>
      <c r="E166" s="40"/>
      <c r="F166" s="40"/>
    </row>
    <row r="167" spans="1:6" s="57" customFormat="1" ht="71.25" hidden="1">
      <c r="A167" s="68" t="s">
        <v>134</v>
      </c>
      <c r="B167" s="40"/>
      <c r="C167" s="39"/>
      <c r="D167" s="40"/>
      <c r="E167" s="40"/>
      <c r="F167" s="40"/>
    </row>
    <row r="168" spans="1:6" s="57" customFormat="1" ht="14.25" hidden="1">
      <c r="A168" s="39" t="s">
        <v>76</v>
      </c>
      <c r="B168" s="40"/>
      <c r="C168" s="39"/>
      <c r="D168" s="40"/>
      <c r="E168" s="40"/>
      <c r="F168" s="40"/>
    </row>
    <row r="169" spans="1:6" s="64" customFormat="1" ht="14.25" hidden="1">
      <c r="A169" s="59" t="s">
        <v>75</v>
      </c>
      <c r="B169" s="40">
        <v>0</v>
      </c>
      <c r="C169" s="39"/>
      <c r="D169" s="41"/>
      <c r="E169" s="40"/>
      <c r="F169" s="41">
        <f>B169*D169</f>
        <v>0</v>
      </c>
    </row>
    <row r="170" spans="1:6" s="64" customFormat="1" ht="14.25" hidden="1">
      <c r="A170" s="59" t="s">
        <v>81</v>
      </c>
      <c r="B170" s="40">
        <v>0</v>
      </c>
      <c r="C170" s="39"/>
      <c r="D170" s="41"/>
      <c r="E170" s="40"/>
      <c r="F170" s="41">
        <f>B170*D170</f>
        <v>0</v>
      </c>
    </row>
    <row r="171" spans="1:6" s="64" customFormat="1" ht="14.25" hidden="1">
      <c r="A171" s="59"/>
      <c r="B171" s="40"/>
      <c r="C171" s="39"/>
      <c r="D171" s="40"/>
      <c r="E171" s="40"/>
      <c r="F171" s="40"/>
    </row>
    <row r="172" spans="1:6" s="64" customFormat="1" ht="128.25" hidden="1">
      <c r="A172" s="68" t="s">
        <v>109</v>
      </c>
      <c r="B172" s="40"/>
      <c r="C172" s="39"/>
      <c r="D172" s="40"/>
      <c r="E172" s="40"/>
      <c r="F172" s="40"/>
    </row>
    <row r="173" spans="1:6" s="64" customFormat="1" ht="14.25" hidden="1">
      <c r="A173" s="39" t="s">
        <v>90</v>
      </c>
      <c r="B173" s="40"/>
      <c r="C173" s="39"/>
      <c r="D173" s="40"/>
      <c r="E173" s="40"/>
      <c r="F173" s="40"/>
    </row>
    <row r="174" spans="1:6" s="64" customFormat="1" ht="14.25" hidden="1">
      <c r="A174" s="59" t="s">
        <v>91</v>
      </c>
      <c r="B174" s="40">
        <v>0</v>
      </c>
      <c r="C174" s="39"/>
      <c r="D174" s="41"/>
      <c r="E174" s="40"/>
      <c r="F174" s="41">
        <f>B174*D174</f>
        <v>0</v>
      </c>
    </row>
    <row r="175" spans="1:6" s="64" customFormat="1" ht="14.25" hidden="1">
      <c r="A175" s="59" t="s">
        <v>92</v>
      </c>
      <c r="B175" s="40">
        <v>0</v>
      </c>
      <c r="C175" s="39"/>
      <c r="D175" s="41"/>
      <c r="E175" s="40"/>
      <c r="F175" s="41">
        <f>B175*D175</f>
        <v>0</v>
      </c>
    </row>
    <row r="176" spans="1:6" s="64" customFormat="1" ht="14.25" hidden="1">
      <c r="A176" s="39"/>
      <c r="B176" s="40"/>
      <c r="C176" s="39"/>
      <c r="D176" s="40"/>
      <c r="E176" s="40"/>
      <c r="F176" s="40"/>
    </row>
    <row r="177" spans="1:6" s="64" customFormat="1" ht="149.25" customHeight="1" hidden="1">
      <c r="A177" s="68" t="s">
        <v>126</v>
      </c>
      <c r="B177" s="40"/>
      <c r="C177" s="39"/>
      <c r="D177" s="40"/>
      <c r="E177" s="40"/>
      <c r="F177" s="40"/>
    </row>
    <row r="178" spans="1:6" s="64" customFormat="1" ht="14.25" hidden="1">
      <c r="A178" s="59" t="s">
        <v>15</v>
      </c>
      <c r="B178" s="40">
        <v>0</v>
      </c>
      <c r="C178" s="39"/>
      <c r="D178" s="41"/>
      <c r="E178" s="40"/>
      <c r="F178" s="41">
        <f>B178*D178</f>
        <v>0</v>
      </c>
    </row>
    <row r="179" spans="1:6" s="64" customFormat="1" ht="14.25" hidden="1">
      <c r="A179" s="59"/>
      <c r="B179" s="40"/>
      <c r="C179" s="39"/>
      <c r="D179" s="40"/>
      <c r="E179" s="40"/>
      <c r="F179" s="40"/>
    </row>
    <row r="180" spans="1:6" s="64" customFormat="1" ht="99.75" hidden="1">
      <c r="A180" s="86" t="s">
        <v>192</v>
      </c>
      <c r="B180" s="40"/>
      <c r="C180" s="39"/>
      <c r="D180" s="40"/>
      <c r="E180" s="40"/>
      <c r="F180" s="40"/>
    </row>
    <row r="181" spans="1:6" s="64" customFormat="1" ht="14.25" hidden="1">
      <c r="A181" s="59" t="s">
        <v>15</v>
      </c>
      <c r="B181" s="40">
        <f>H17</f>
        <v>0</v>
      </c>
      <c r="C181" s="39"/>
      <c r="D181" s="41"/>
      <c r="E181" s="40"/>
      <c r="F181" s="41">
        <f>B181*D181</f>
        <v>0</v>
      </c>
    </row>
    <row r="182" spans="1:6" s="64" customFormat="1" ht="14.25" hidden="1">
      <c r="A182" s="65"/>
      <c r="B182" s="40"/>
      <c r="C182" s="39"/>
      <c r="D182" s="40"/>
      <c r="E182" s="40"/>
      <c r="F182" s="40"/>
    </row>
    <row r="183" spans="1:6" s="64" customFormat="1" ht="14.25">
      <c r="A183" s="39" t="s">
        <v>194</v>
      </c>
      <c r="B183" s="40"/>
      <c r="C183" s="39"/>
      <c r="D183" s="40"/>
      <c r="E183" s="40"/>
      <c r="F183" s="40"/>
    </row>
    <row r="184" spans="1:6" s="64" customFormat="1" ht="14.25">
      <c r="A184" s="39" t="s">
        <v>50</v>
      </c>
      <c r="B184" s="40"/>
      <c r="C184" s="39"/>
      <c r="D184" s="40"/>
      <c r="E184" s="40"/>
      <c r="F184" s="40"/>
    </row>
    <row r="185" spans="1:6" s="64" customFormat="1" ht="75" customHeight="1">
      <c r="A185" s="68" t="s">
        <v>145</v>
      </c>
      <c r="B185" s="40"/>
      <c r="C185" s="39"/>
      <c r="D185" s="40"/>
      <c r="E185" s="40"/>
      <c r="F185" s="40"/>
    </row>
    <row r="186" spans="1:6" s="64" customFormat="1" ht="14.25">
      <c r="A186" s="59" t="s">
        <v>127</v>
      </c>
      <c r="B186" s="40">
        <f>H19+H18</f>
        <v>2</v>
      </c>
      <c r="C186" s="39"/>
      <c r="D186" s="41"/>
      <c r="E186" s="40"/>
      <c r="F186" s="41">
        <f>B186*D186</f>
        <v>0</v>
      </c>
    </row>
    <row r="187" spans="1:6" s="64" customFormat="1" ht="14.25" hidden="1">
      <c r="A187" s="59"/>
      <c r="B187" s="40"/>
      <c r="C187" s="39"/>
      <c r="D187" s="40"/>
      <c r="E187" s="40"/>
      <c r="F187" s="40"/>
    </row>
    <row r="188" spans="1:6" s="64" customFormat="1" ht="14.25" hidden="1">
      <c r="A188" s="39" t="s">
        <v>193</v>
      </c>
      <c r="B188" s="40"/>
      <c r="C188" s="39"/>
      <c r="D188" s="40"/>
      <c r="E188" s="40"/>
      <c r="F188" s="40"/>
    </row>
    <row r="189" spans="1:6" s="64" customFormat="1" ht="14.25" hidden="1">
      <c r="A189" s="39" t="s">
        <v>128</v>
      </c>
      <c r="B189" s="40"/>
      <c r="C189" s="39"/>
      <c r="D189" s="40"/>
      <c r="E189" s="40"/>
      <c r="F189" s="40"/>
    </row>
    <row r="190" spans="1:6" s="64" customFormat="1" ht="48" customHeight="1" hidden="1">
      <c r="A190" s="68" t="s">
        <v>135</v>
      </c>
      <c r="B190" s="40"/>
      <c r="C190" s="39"/>
      <c r="D190" s="40"/>
      <c r="E190" s="40"/>
      <c r="F190" s="40"/>
    </row>
    <row r="191" spans="1:6" s="64" customFormat="1" ht="156.75" hidden="1">
      <c r="A191" s="68" t="s">
        <v>146</v>
      </c>
      <c r="B191" s="40"/>
      <c r="C191" s="39"/>
      <c r="D191" s="40"/>
      <c r="E191" s="40"/>
      <c r="F191" s="40"/>
    </row>
    <row r="192" spans="1:6" s="64" customFormat="1" ht="14.25" hidden="1">
      <c r="A192" s="59" t="s">
        <v>129</v>
      </c>
      <c r="B192" s="40">
        <f>H17+I17</f>
        <v>0</v>
      </c>
      <c r="C192" s="39"/>
      <c r="D192" s="41"/>
      <c r="E192" s="40"/>
      <c r="F192" s="41">
        <f>B192*D192</f>
        <v>0</v>
      </c>
    </row>
    <row r="193" spans="1:6" s="64" customFormat="1" ht="14.25">
      <c r="A193" s="39"/>
      <c r="B193" s="40"/>
      <c r="C193" s="39"/>
      <c r="D193" s="40"/>
      <c r="E193" s="40"/>
      <c r="F193" s="40"/>
    </row>
    <row r="194" spans="1:6" s="64" customFormat="1" ht="105" customHeight="1">
      <c r="A194" s="75" t="s">
        <v>195</v>
      </c>
      <c r="B194" s="40"/>
      <c r="C194" s="39"/>
      <c r="D194" s="40"/>
      <c r="E194" s="40"/>
      <c r="F194" s="72"/>
    </row>
    <row r="195" spans="1:6" s="64" customFormat="1" ht="14.25">
      <c r="A195" s="39" t="s">
        <v>72</v>
      </c>
      <c r="B195" s="40"/>
      <c r="C195" s="39"/>
      <c r="D195" s="40"/>
      <c r="E195" s="40"/>
      <c r="F195" s="40"/>
    </row>
    <row r="196" spans="1:6" s="64" customFormat="1" ht="14.25">
      <c r="A196" s="39" t="s">
        <v>73</v>
      </c>
      <c r="B196" s="40"/>
      <c r="C196" s="39"/>
      <c r="D196" s="40"/>
      <c r="E196" s="40"/>
      <c r="F196" s="40"/>
    </row>
    <row r="197" spans="1:6" s="64" customFormat="1" ht="14.25">
      <c r="A197" s="59" t="s">
        <v>14</v>
      </c>
      <c r="B197" s="40">
        <f>B44</f>
        <v>32.79</v>
      </c>
      <c r="C197" s="39"/>
      <c r="D197" s="41"/>
      <c r="E197" s="40"/>
      <c r="F197" s="41">
        <f>B197*D197</f>
        <v>0</v>
      </c>
    </row>
    <row r="198" spans="1:6" s="64" customFormat="1" ht="14.25">
      <c r="A198" s="59"/>
      <c r="B198" s="40"/>
      <c r="C198" s="39"/>
      <c r="D198" s="40"/>
      <c r="E198" s="40"/>
      <c r="F198" s="40"/>
    </row>
    <row r="199" spans="1:6" s="64" customFormat="1" ht="78.75" customHeight="1">
      <c r="A199" s="68" t="s">
        <v>196</v>
      </c>
      <c r="B199" s="40"/>
      <c r="C199" s="39"/>
      <c r="D199" s="40"/>
      <c r="E199" s="40"/>
      <c r="F199" s="40"/>
    </row>
    <row r="200" spans="1:6" s="64" customFormat="1" ht="14.25">
      <c r="A200" s="59" t="s">
        <v>14</v>
      </c>
      <c r="B200" s="40">
        <f>B44</f>
        <v>32.79</v>
      </c>
      <c r="C200" s="39"/>
      <c r="D200" s="41"/>
      <c r="E200" s="40"/>
      <c r="F200" s="41">
        <f>B200*D200</f>
        <v>0</v>
      </c>
    </row>
    <row r="201" spans="1:6" s="64" customFormat="1" ht="14.25">
      <c r="A201" s="39"/>
      <c r="B201" s="40"/>
      <c r="C201" s="39"/>
      <c r="D201" s="40"/>
      <c r="E201" s="40"/>
      <c r="F201" s="40"/>
    </row>
    <row r="202" spans="1:6" ht="15.75" customHeight="1">
      <c r="A202" s="13" t="s">
        <v>71</v>
      </c>
      <c r="B202" s="14"/>
      <c r="C202" s="15"/>
      <c r="D202" s="16" t="s">
        <v>2</v>
      </c>
      <c r="E202" s="17"/>
      <c r="F202" s="18">
        <f>SUM(F146:F201)</f>
        <v>0</v>
      </c>
    </row>
    <row r="203" spans="1:6" ht="15.75" customHeight="1">
      <c r="A203" s="8"/>
      <c r="D203" s="19"/>
      <c r="E203" s="19"/>
      <c r="F203" s="9"/>
    </row>
    <row r="204" ht="15.75" customHeight="1">
      <c r="A204" s="20" t="s">
        <v>103</v>
      </c>
    </row>
    <row r="205" spans="1:6" s="64" customFormat="1" ht="15.75" customHeight="1">
      <c r="A205" s="39"/>
      <c r="B205" s="40"/>
      <c r="C205" s="39"/>
      <c r="D205" s="40"/>
      <c r="E205" s="40"/>
      <c r="F205" s="40"/>
    </row>
    <row r="206" spans="1:6" s="64" customFormat="1" ht="15.75" customHeight="1">
      <c r="A206" s="39" t="s">
        <v>155</v>
      </c>
      <c r="B206" s="40"/>
      <c r="C206" s="39"/>
      <c r="D206" s="40"/>
      <c r="E206" s="40"/>
      <c r="F206" s="40"/>
    </row>
    <row r="207" spans="1:6" s="64" customFormat="1" ht="15.75" customHeight="1">
      <c r="A207" s="39" t="s">
        <v>102</v>
      </c>
      <c r="B207" s="40"/>
      <c r="C207" s="39"/>
      <c r="D207" s="40"/>
      <c r="E207" s="40"/>
      <c r="F207" s="40"/>
    </row>
    <row r="208" spans="1:6" s="64" customFormat="1" ht="15.75" customHeight="1">
      <c r="A208" s="39" t="s">
        <v>36</v>
      </c>
      <c r="B208" s="40"/>
      <c r="C208" s="39"/>
      <c r="D208" s="40"/>
      <c r="E208" s="40"/>
      <c r="F208" s="40"/>
    </row>
    <row r="209" spans="1:6" s="64" customFormat="1" ht="15.75" customHeight="1">
      <c r="A209" s="39" t="s">
        <v>37</v>
      </c>
      <c r="B209" s="40"/>
      <c r="C209" s="39"/>
      <c r="D209" s="40"/>
      <c r="E209" s="40"/>
      <c r="F209" s="40"/>
    </row>
    <row r="210" spans="1:6" s="64" customFormat="1" ht="15.75" customHeight="1">
      <c r="A210" s="39" t="s">
        <v>38</v>
      </c>
      <c r="B210" s="40"/>
      <c r="C210" s="39"/>
      <c r="D210" s="40"/>
      <c r="E210" s="40"/>
      <c r="F210" s="40"/>
    </row>
    <row r="211" spans="1:6" s="64" customFormat="1" ht="15.75" customHeight="1">
      <c r="A211" s="39" t="s">
        <v>39</v>
      </c>
      <c r="B211" s="40"/>
      <c r="C211" s="39"/>
      <c r="D211" s="40"/>
      <c r="E211" s="40"/>
      <c r="F211" s="40"/>
    </row>
    <row r="212" spans="1:6" s="64" customFormat="1" ht="15.75" customHeight="1">
      <c r="A212" s="59" t="s">
        <v>1</v>
      </c>
      <c r="B212" s="40">
        <f>(1*1*H19+0.8*0.8*H17)*1</f>
        <v>1</v>
      </c>
      <c r="C212" s="39"/>
      <c r="D212" s="41"/>
      <c r="E212" s="40"/>
      <c r="F212" s="41">
        <f>B212*D212</f>
        <v>0</v>
      </c>
    </row>
    <row r="213" spans="1:6" s="64" customFormat="1" ht="15.75" customHeight="1">
      <c r="A213" s="59"/>
      <c r="B213" s="40"/>
      <c r="C213" s="39"/>
      <c r="D213" s="40"/>
      <c r="E213" s="40"/>
      <c r="F213" s="40"/>
    </row>
    <row r="214" spans="1:6" s="64" customFormat="1" ht="71.25">
      <c r="A214" s="75" t="s">
        <v>148</v>
      </c>
      <c r="B214" s="4"/>
      <c r="C214" s="3"/>
      <c r="D214" s="4"/>
      <c r="E214" s="4"/>
      <c r="F214" s="4"/>
    </row>
    <row r="215" spans="1:6" s="64" customFormat="1" ht="150.75" customHeight="1">
      <c r="A215" s="75" t="s">
        <v>147</v>
      </c>
      <c r="B215" s="4"/>
      <c r="C215" s="3"/>
      <c r="D215" s="4"/>
      <c r="E215" s="4"/>
      <c r="F215" s="4"/>
    </row>
    <row r="216" spans="1:6" s="64" customFormat="1" ht="15.75" customHeight="1">
      <c r="A216" s="78" t="s">
        <v>15</v>
      </c>
      <c r="B216" s="9">
        <f>H19</f>
        <v>1</v>
      </c>
      <c r="C216" s="3"/>
      <c r="D216" s="12"/>
      <c r="E216" s="4"/>
      <c r="F216" s="12">
        <f>B216*D216</f>
        <v>0</v>
      </c>
    </row>
    <row r="217" spans="1:6" s="64" customFormat="1" ht="15.75" customHeight="1">
      <c r="A217" s="78"/>
      <c r="B217" s="9"/>
      <c r="C217" s="3"/>
      <c r="D217" s="4"/>
      <c r="E217" s="4"/>
      <c r="F217" s="4"/>
    </row>
    <row r="218" spans="1:6" s="64" customFormat="1" ht="15.75" customHeight="1">
      <c r="A218" s="39" t="s">
        <v>178</v>
      </c>
      <c r="B218" s="40"/>
      <c r="C218" s="39"/>
      <c r="D218" s="40"/>
      <c r="E218" s="40"/>
      <c r="F218" s="40"/>
    </row>
    <row r="219" spans="1:6" s="64" customFormat="1" ht="15.75" customHeight="1">
      <c r="A219" s="39" t="s">
        <v>149</v>
      </c>
      <c r="B219" s="40"/>
      <c r="C219" s="39"/>
      <c r="D219" s="40"/>
      <c r="E219" s="40"/>
      <c r="F219" s="40"/>
    </row>
    <row r="220" spans="1:6" s="64" customFormat="1" ht="15.75" customHeight="1">
      <c r="A220" s="39" t="s">
        <v>36</v>
      </c>
      <c r="B220" s="40"/>
      <c r="C220" s="39"/>
      <c r="D220" s="40"/>
      <c r="E220" s="40"/>
      <c r="F220" s="40"/>
    </row>
    <row r="221" spans="1:6" s="64" customFormat="1" ht="15.75" customHeight="1">
      <c r="A221" s="39" t="s">
        <v>37</v>
      </c>
      <c r="B221" s="40"/>
      <c r="C221" s="39"/>
      <c r="D221" s="40"/>
      <c r="E221" s="40"/>
      <c r="F221" s="40"/>
    </row>
    <row r="222" spans="1:6" s="64" customFormat="1" ht="15.75" customHeight="1">
      <c r="A222" s="39" t="s">
        <v>38</v>
      </c>
      <c r="B222" s="40"/>
      <c r="C222" s="39"/>
      <c r="D222" s="40"/>
      <c r="E222" s="40"/>
      <c r="F222" s="40"/>
    </row>
    <row r="223" spans="1:6" s="64" customFormat="1" ht="15.75" customHeight="1">
      <c r="A223" s="39" t="s">
        <v>39</v>
      </c>
      <c r="B223" s="40"/>
      <c r="C223" s="39"/>
      <c r="D223" s="40"/>
      <c r="E223" s="40"/>
      <c r="F223" s="40"/>
    </row>
    <row r="224" spans="1:6" s="64" customFormat="1" ht="15.75" customHeight="1">
      <c r="A224" s="59" t="s">
        <v>1</v>
      </c>
      <c r="B224" s="40">
        <f>1.3*1.3*H18</f>
        <v>1.6900000000000002</v>
      </c>
      <c r="C224" s="39"/>
      <c r="D224" s="41"/>
      <c r="E224" s="40"/>
      <c r="F224" s="41">
        <f>B224*D224</f>
        <v>0</v>
      </c>
    </row>
    <row r="225" spans="1:6" s="64" customFormat="1" ht="15.75" customHeight="1">
      <c r="A225" s="39"/>
      <c r="B225" s="40"/>
      <c r="C225" s="39"/>
      <c r="D225" s="40"/>
      <c r="E225" s="40"/>
      <c r="F225" s="40"/>
    </row>
    <row r="226" spans="1:6" s="64" customFormat="1" ht="15.75" customHeight="1">
      <c r="A226" s="39" t="s">
        <v>179</v>
      </c>
      <c r="B226" s="40"/>
      <c r="C226" s="39"/>
      <c r="D226" s="40"/>
      <c r="E226" s="40"/>
      <c r="F226" s="40"/>
    </row>
    <row r="227" spans="1:6" s="64" customFormat="1" ht="15.75" customHeight="1">
      <c r="A227" s="39" t="s">
        <v>150</v>
      </c>
      <c r="B227" s="40"/>
      <c r="C227" s="39"/>
      <c r="D227" s="40"/>
      <c r="E227" s="40"/>
      <c r="F227" s="40"/>
    </row>
    <row r="228" spans="1:6" s="64" customFormat="1" ht="15.75" customHeight="1">
      <c r="A228" s="39" t="s">
        <v>151</v>
      </c>
      <c r="B228" s="40"/>
      <c r="C228" s="39"/>
      <c r="D228" s="40"/>
      <c r="E228" s="40"/>
      <c r="F228" s="40"/>
    </row>
    <row r="229" spans="1:6" s="64" customFormat="1" ht="15.75" customHeight="1">
      <c r="A229" s="39" t="s">
        <v>156</v>
      </c>
      <c r="B229" s="40"/>
      <c r="C229" s="39"/>
      <c r="D229" s="40"/>
      <c r="E229" s="40"/>
      <c r="F229" s="40"/>
    </row>
    <row r="230" spans="1:6" s="64" customFormat="1" ht="15.75" customHeight="1">
      <c r="A230" s="39" t="s">
        <v>157</v>
      </c>
      <c r="B230" s="40"/>
      <c r="C230" s="39"/>
      <c r="D230" s="40"/>
      <c r="E230" s="40"/>
      <c r="F230" s="40"/>
    </row>
    <row r="231" spans="1:6" s="64" customFormat="1" ht="15.75" customHeight="1">
      <c r="A231" s="39" t="s">
        <v>158</v>
      </c>
      <c r="B231" s="40"/>
      <c r="C231" s="39"/>
      <c r="D231" s="40"/>
      <c r="E231" s="40"/>
      <c r="F231" s="40"/>
    </row>
    <row r="232" spans="1:6" s="64" customFormat="1" ht="15.75" customHeight="1">
      <c r="A232" s="59" t="s">
        <v>4</v>
      </c>
      <c r="B232" s="40">
        <f>1.6*H18*1.25</f>
        <v>2</v>
      </c>
      <c r="C232" s="39"/>
      <c r="D232" s="41"/>
      <c r="E232" s="40"/>
      <c r="F232" s="41">
        <f>B232*D232</f>
        <v>0</v>
      </c>
    </row>
    <row r="233" spans="1:6" s="64" customFormat="1" ht="15.75" customHeight="1">
      <c r="A233" s="39"/>
      <c r="B233" s="40"/>
      <c r="C233" s="39"/>
      <c r="D233" s="40"/>
      <c r="E233" s="40"/>
      <c r="F233" s="40"/>
    </row>
    <row r="234" spans="1:6" s="64" customFormat="1" ht="15.75" customHeight="1">
      <c r="A234" s="39" t="s">
        <v>180</v>
      </c>
      <c r="B234" s="40"/>
      <c r="C234" s="39"/>
      <c r="D234" s="40"/>
      <c r="E234" s="40"/>
      <c r="F234" s="40"/>
    </row>
    <row r="235" spans="1:6" s="64" customFormat="1" ht="15.75" customHeight="1">
      <c r="A235" s="39" t="s">
        <v>159</v>
      </c>
      <c r="B235" s="40"/>
      <c r="C235" s="39"/>
      <c r="D235" s="40"/>
      <c r="E235" s="40"/>
      <c r="F235" s="40"/>
    </row>
    <row r="236" spans="1:6" s="64" customFormat="1" ht="15.75" customHeight="1">
      <c r="A236" s="39" t="s">
        <v>160</v>
      </c>
      <c r="B236" s="40"/>
      <c r="C236" s="39"/>
      <c r="D236" s="40"/>
      <c r="E236" s="40"/>
      <c r="F236" s="40"/>
    </row>
    <row r="237" spans="1:6" s="64" customFormat="1" ht="15.75" customHeight="1">
      <c r="A237" s="39" t="s">
        <v>161</v>
      </c>
      <c r="B237" s="40"/>
      <c r="C237" s="39"/>
      <c r="D237" s="40"/>
      <c r="E237" s="40"/>
      <c r="F237" s="40"/>
    </row>
    <row r="238" spans="1:6" s="64" customFormat="1" ht="15.75" customHeight="1">
      <c r="A238" s="39" t="s">
        <v>162</v>
      </c>
      <c r="B238" s="40"/>
      <c r="C238" s="39"/>
      <c r="D238" s="40"/>
      <c r="E238" s="40"/>
      <c r="F238" s="40"/>
    </row>
    <row r="239" spans="1:6" s="64" customFormat="1" ht="15.75" customHeight="1">
      <c r="A239" s="39" t="s">
        <v>163</v>
      </c>
      <c r="B239" s="40"/>
      <c r="C239" s="39"/>
      <c r="D239" s="40"/>
      <c r="E239" s="40"/>
      <c r="F239" s="40"/>
    </row>
    <row r="240" spans="1:6" s="64" customFormat="1" ht="15.75" customHeight="1">
      <c r="A240" s="39" t="s">
        <v>164</v>
      </c>
      <c r="B240" s="40"/>
      <c r="C240" s="39"/>
      <c r="D240" s="40"/>
      <c r="E240" s="40"/>
      <c r="F240" s="40"/>
    </row>
    <row r="241" spans="1:6" s="64" customFormat="1" ht="15.75" customHeight="1">
      <c r="A241" s="59" t="s">
        <v>15</v>
      </c>
      <c r="B241" s="72">
        <f>H18</f>
        <v>1</v>
      </c>
      <c r="C241" s="39"/>
      <c r="D241" s="41"/>
      <c r="E241" s="40"/>
      <c r="F241" s="41">
        <f>B241*D241</f>
        <v>0</v>
      </c>
    </row>
    <row r="242" spans="1:6" s="64" customFormat="1" ht="15.75" customHeight="1">
      <c r="A242" s="39"/>
      <c r="B242" s="40"/>
      <c r="C242" s="39"/>
      <c r="D242" s="40"/>
      <c r="E242" s="40"/>
      <c r="F242" s="40"/>
    </row>
    <row r="243" spans="1:6" s="64" customFormat="1" ht="15.75" customHeight="1">
      <c r="A243" s="39" t="s">
        <v>181</v>
      </c>
      <c r="B243" s="40"/>
      <c r="C243" s="39"/>
      <c r="D243" s="40"/>
      <c r="E243" s="40"/>
      <c r="F243" s="40"/>
    </row>
    <row r="244" spans="1:6" s="64" customFormat="1" ht="15.75" customHeight="1">
      <c r="A244" s="39" t="s">
        <v>165</v>
      </c>
      <c r="B244" s="40"/>
      <c r="C244" s="39"/>
      <c r="D244" s="40"/>
      <c r="E244" s="40"/>
      <c r="F244" s="40"/>
    </row>
    <row r="245" spans="1:6" s="64" customFormat="1" ht="15.75" customHeight="1">
      <c r="A245" s="39" t="s">
        <v>166</v>
      </c>
      <c r="B245" s="40"/>
      <c r="C245" s="39"/>
      <c r="D245" s="40"/>
      <c r="E245" s="40"/>
      <c r="F245" s="40"/>
    </row>
    <row r="246" spans="1:6" s="64" customFormat="1" ht="15.75" customHeight="1">
      <c r="A246" s="39" t="s">
        <v>167</v>
      </c>
      <c r="B246" s="40"/>
      <c r="C246" s="39"/>
      <c r="D246" s="40"/>
      <c r="E246" s="40"/>
      <c r="F246" s="40"/>
    </row>
    <row r="247" spans="1:6" s="64" customFormat="1" ht="15.75" customHeight="1">
      <c r="A247" s="39" t="s">
        <v>168</v>
      </c>
      <c r="B247" s="40"/>
      <c r="C247" s="39"/>
      <c r="D247" s="40"/>
      <c r="E247" s="40"/>
      <c r="F247" s="40"/>
    </row>
    <row r="248" spans="1:6" s="64" customFormat="1" ht="15.75" customHeight="1">
      <c r="A248" s="39" t="s">
        <v>169</v>
      </c>
      <c r="B248" s="40"/>
      <c r="C248" s="39"/>
      <c r="D248" s="40"/>
      <c r="E248" s="40"/>
      <c r="F248" s="40"/>
    </row>
    <row r="249" spans="1:6" s="64" customFormat="1" ht="15.75" customHeight="1">
      <c r="A249" s="39" t="s">
        <v>170</v>
      </c>
      <c r="B249" s="40"/>
      <c r="C249" s="39"/>
      <c r="D249" s="40"/>
      <c r="E249" s="40"/>
      <c r="F249" s="40"/>
    </row>
    <row r="250" spans="1:6" s="64" customFormat="1" ht="15.75" customHeight="1">
      <c r="A250" s="39" t="s">
        <v>171</v>
      </c>
      <c r="B250" s="40"/>
      <c r="C250" s="39"/>
      <c r="D250" s="40"/>
      <c r="E250" s="40"/>
      <c r="F250" s="40"/>
    </row>
    <row r="251" spans="1:6" s="64" customFormat="1" ht="15.75" customHeight="1">
      <c r="A251" s="39" t="s">
        <v>172</v>
      </c>
      <c r="B251" s="40"/>
      <c r="C251" s="39"/>
      <c r="D251" s="40"/>
      <c r="E251" s="40"/>
      <c r="F251" s="40"/>
    </row>
    <row r="252" spans="1:6" s="64" customFormat="1" ht="15.75" customHeight="1">
      <c r="A252" s="39" t="s">
        <v>173</v>
      </c>
      <c r="B252" s="40"/>
      <c r="C252" s="39"/>
      <c r="D252" s="40"/>
      <c r="E252" s="40"/>
      <c r="F252" s="40"/>
    </row>
    <row r="253" spans="1:6" s="64" customFormat="1" ht="15.75" customHeight="1">
      <c r="A253" s="39" t="s">
        <v>174</v>
      </c>
      <c r="B253" s="40">
        <f>110*H18</f>
        <v>110</v>
      </c>
      <c r="C253" s="39"/>
      <c r="D253" s="41"/>
      <c r="E253" s="40"/>
      <c r="F253" s="41">
        <f>B253*D253</f>
        <v>0</v>
      </c>
    </row>
    <row r="254" spans="1:6" s="64" customFormat="1" ht="15.75" customHeight="1">
      <c r="A254" s="39" t="s">
        <v>175</v>
      </c>
      <c r="B254" s="40">
        <f>25*H18</f>
        <v>25</v>
      </c>
      <c r="C254" s="39"/>
      <c r="D254" s="41"/>
      <c r="E254" s="40"/>
      <c r="F254" s="41">
        <f>B254*D254</f>
        <v>0</v>
      </c>
    </row>
    <row r="255" spans="1:6" s="64" customFormat="1" ht="15.75" customHeight="1">
      <c r="A255" s="39" t="s">
        <v>176</v>
      </c>
      <c r="B255" s="40">
        <f>20*H18</f>
        <v>20</v>
      </c>
      <c r="C255" s="39"/>
      <c r="D255" s="41"/>
      <c r="E255" s="40"/>
      <c r="F255" s="41">
        <f>B255*D255</f>
        <v>0</v>
      </c>
    </row>
    <row r="256" spans="1:6" s="64" customFormat="1" ht="15.75" customHeight="1">
      <c r="A256" s="39" t="s">
        <v>182</v>
      </c>
      <c r="B256" s="40">
        <f>45*H18</f>
        <v>45</v>
      </c>
      <c r="C256" s="39"/>
      <c r="D256" s="41"/>
      <c r="E256" s="40"/>
      <c r="F256" s="41">
        <f>B256*D256</f>
        <v>0</v>
      </c>
    </row>
    <row r="257" spans="1:6" s="64" customFormat="1" ht="15.75" customHeight="1">
      <c r="A257" s="39" t="s">
        <v>177</v>
      </c>
      <c r="B257" s="40">
        <f>8*H18</f>
        <v>8</v>
      </c>
      <c r="C257" s="39"/>
      <c r="D257" s="41"/>
      <c r="E257" s="40"/>
      <c r="F257" s="41">
        <f>B257*D257</f>
        <v>0</v>
      </c>
    </row>
    <row r="258" spans="1:6" s="64" customFormat="1" ht="15.75" customHeight="1">
      <c r="A258" s="39"/>
      <c r="B258" s="40"/>
      <c r="C258" s="39"/>
      <c r="D258" s="40"/>
      <c r="E258" s="40"/>
      <c r="F258" s="40"/>
    </row>
    <row r="259" spans="1:6" s="64" customFormat="1" ht="120.75" customHeight="1">
      <c r="A259" s="68" t="s">
        <v>183</v>
      </c>
      <c r="B259" s="40"/>
      <c r="C259" s="39"/>
      <c r="D259" s="40"/>
      <c r="E259" s="40"/>
      <c r="F259" s="40"/>
    </row>
    <row r="260" spans="1:6" s="64" customFormat="1" ht="99.75">
      <c r="A260" s="68" t="s">
        <v>105</v>
      </c>
      <c r="B260" s="40"/>
      <c r="C260" s="39"/>
      <c r="D260" s="40"/>
      <c r="E260" s="40"/>
      <c r="F260" s="40"/>
    </row>
    <row r="261" spans="1:6" s="64" customFormat="1" ht="16.5">
      <c r="A261" s="59" t="s">
        <v>106</v>
      </c>
      <c r="B261" s="40">
        <f>1.45*H23</f>
        <v>4.35</v>
      </c>
      <c r="C261" s="39"/>
      <c r="D261" s="41"/>
      <c r="E261" s="40"/>
      <c r="F261" s="41">
        <f>B261*D261</f>
        <v>0</v>
      </c>
    </row>
    <row r="262" spans="1:6" s="64" customFormat="1" ht="14.25">
      <c r="A262" s="39"/>
      <c r="B262" s="40"/>
      <c r="C262" s="39"/>
      <c r="D262" s="40"/>
      <c r="E262" s="40"/>
      <c r="F262" s="40"/>
    </row>
    <row r="263" spans="1:6" ht="15.75">
      <c r="A263" s="13" t="s">
        <v>103</v>
      </c>
      <c r="B263" s="17"/>
      <c r="C263" s="21"/>
      <c r="D263" s="16" t="s">
        <v>2</v>
      </c>
      <c r="E263" s="17"/>
      <c r="F263" s="18">
        <f>SUM(F212:F262)</f>
        <v>0</v>
      </c>
    </row>
    <row r="264" ht="12.75">
      <c r="F264" s="9"/>
    </row>
    <row r="265" ht="15.75">
      <c r="A265" s="8" t="s">
        <v>8</v>
      </c>
    </row>
    <row r="266" spans="1:6" s="64" customFormat="1" ht="14.25">
      <c r="A266" s="39"/>
      <c r="B266" s="40"/>
      <c r="C266" s="39"/>
      <c r="D266" s="40"/>
      <c r="E266" s="40"/>
      <c r="F266" s="40"/>
    </row>
    <row r="267" spans="1:6" s="64" customFormat="1" ht="57">
      <c r="A267" s="75" t="s">
        <v>100</v>
      </c>
      <c r="B267" s="40"/>
      <c r="C267" s="39"/>
      <c r="D267" s="40"/>
      <c r="E267" s="40"/>
      <c r="F267" s="40"/>
    </row>
    <row r="268" spans="1:6" s="64" customFormat="1" ht="14.25">
      <c r="A268" s="59" t="s">
        <v>15</v>
      </c>
      <c r="B268" s="70">
        <v>1</v>
      </c>
      <c r="C268" s="59"/>
      <c r="D268" s="41"/>
      <c r="E268" s="40"/>
      <c r="F268" s="41">
        <f>B268*D268</f>
        <v>0</v>
      </c>
    </row>
    <row r="269" spans="1:6" s="64" customFormat="1" ht="14.25">
      <c r="A269" s="39"/>
      <c r="B269" s="40"/>
      <c r="C269" s="39"/>
      <c r="D269" s="40"/>
      <c r="E269" s="40"/>
      <c r="F269" s="40"/>
    </row>
    <row r="270" spans="1:6" ht="15.75">
      <c r="A270" s="13" t="s">
        <v>8</v>
      </c>
      <c r="B270" s="17"/>
      <c r="C270" s="21"/>
      <c r="D270" s="16" t="s">
        <v>2</v>
      </c>
      <c r="E270" s="17"/>
      <c r="F270" s="18">
        <f>SUM(F268:F269)</f>
        <v>0</v>
      </c>
    </row>
    <row r="271" ht="16.5" customHeight="1">
      <c r="F271" s="22"/>
    </row>
    <row r="272" ht="16.5">
      <c r="A272" s="23" t="s">
        <v>49</v>
      </c>
    </row>
    <row r="273" spans="1:6" s="64" customFormat="1" ht="14.25">
      <c r="A273" s="39"/>
      <c r="B273" s="40"/>
      <c r="C273" s="39"/>
      <c r="D273" s="40"/>
      <c r="E273" s="40"/>
      <c r="F273" s="40"/>
    </row>
    <row r="274" spans="1:6" s="64" customFormat="1" ht="42.75">
      <c r="A274" s="68" t="s">
        <v>101</v>
      </c>
      <c r="B274" s="40"/>
      <c r="C274" s="39"/>
      <c r="D274" s="40"/>
      <c r="E274" s="40"/>
      <c r="F274" s="40"/>
    </row>
    <row r="275" spans="1:6" s="64" customFormat="1" ht="14.25">
      <c r="A275" s="39" t="s">
        <v>0</v>
      </c>
      <c r="B275" s="40"/>
      <c r="C275" s="39"/>
      <c r="D275" s="40"/>
      <c r="E275" s="40"/>
      <c r="F275" s="40"/>
    </row>
    <row r="276" spans="1:6" s="64" customFormat="1" ht="14.25">
      <c r="A276" s="39" t="s">
        <v>77</v>
      </c>
      <c r="B276" s="40">
        <f>B44</f>
        <v>32.79</v>
      </c>
      <c r="C276" s="39"/>
      <c r="D276" s="88"/>
      <c r="E276" s="40"/>
      <c r="F276" s="41">
        <f>B276*D276</f>
        <v>0</v>
      </c>
    </row>
    <row r="277" spans="1:6" s="64" customFormat="1" ht="14.25">
      <c r="A277" s="76" t="s">
        <v>64</v>
      </c>
      <c r="B277" s="40">
        <f>B44</f>
        <v>32.79</v>
      </c>
      <c r="C277" s="39"/>
      <c r="D277" s="41"/>
      <c r="E277" s="40"/>
      <c r="F277" s="41">
        <f>B277*D277</f>
        <v>0</v>
      </c>
    </row>
    <row r="278" spans="1:6" s="64" customFormat="1" ht="14.25">
      <c r="A278" s="76"/>
      <c r="B278" s="40"/>
      <c r="C278" s="39"/>
      <c r="D278" s="40"/>
      <c r="E278" s="40"/>
      <c r="F278" s="40"/>
    </row>
    <row r="279" spans="1:6" s="64" customFormat="1" ht="71.25">
      <c r="A279" s="76" t="s">
        <v>110</v>
      </c>
      <c r="B279" s="40"/>
      <c r="C279" s="65"/>
      <c r="D279" s="66"/>
      <c r="E279" s="66"/>
      <c r="F279" s="66"/>
    </row>
    <row r="280" spans="1:6" s="64" customFormat="1" ht="14.25">
      <c r="A280" s="59" t="s">
        <v>14</v>
      </c>
      <c r="B280" s="70">
        <f>B44</f>
        <v>32.79</v>
      </c>
      <c r="C280" s="65"/>
      <c r="D280" s="41"/>
      <c r="E280" s="66"/>
      <c r="F280" s="41">
        <f>B280*D280</f>
        <v>0</v>
      </c>
    </row>
    <row r="281" spans="1:6" s="64" customFormat="1" ht="14.25">
      <c r="A281" s="59"/>
      <c r="B281" s="70"/>
      <c r="C281" s="39"/>
      <c r="D281" s="40"/>
      <c r="E281" s="40"/>
      <c r="F281" s="40"/>
    </row>
    <row r="282" spans="1:6" ht="16.5">
      <c r="A282" s="24" t="s">
        <v>49</v>
      </c>
      <c r="B282" s="17"/>
      <c r="C282" s="21"/>
      <c r="D282" s="16" t="s">
        <v>2</v>
      </c>
      <c r="E282" s="17"/>
      <c r="F282" s="18">
        <f>SUM(F273:F281)</f>
        <v>0</v>
      </c>
    </row>
    <row r="283" spans="1:5" ht="16.5">
      <c r="A283" s="23"/>
      <c r="B283" s="11"/>
      <c r="C283" s="10"/>
      <c r="D283" s="19"/>
      <c r="E283" s="19"/>
    </row>
    <row r="284" spans="1:5" ht="16.5">
      <c r="A284" s="23"/>
      <c r="B284" s="11"/>
      <c r="C284" s="10"/>
      <c r="D284" s="19"/>
      <c r="E284" s="19"/>
    </row>
    <row r="285" spans="1:5" ht="16.5">
      <c r="A285" s="23"/>
      <c r="B285" s="11"/>
      <c r="C285" s="10"/>
      <c r="D285" s="19"/>
      <c r="E285" s="19"/>
    </row>
    <row r="286" spans="1:5" ht="16.5">
      <c r="A286" s="23"/>
      <c r="B286" s="11"/>
      <c r="C286" s="10"/>
      <c r="D286" s="19"/>
      <c r="E286" s="19"/>
    </row>
    <row r="287" spans="1:5" ht="16.5">
      <c r="A287" s="23"/>
      <c r="B287" s="11"/>
      <c r="C287" s="10"/>
      <c r="D287" s="19"/>
      <c r="E287" s="19"/>
    </row>
    <row r="288" spans="1:5" ht="18">
      <c r="A288" s="25" t="s">
        <v>40</v>
      </c>
      <c r="B288" s="11"/>
      <c r="C288" s="10"/>
      <c r="D288" s="19"/>
      <c r="E288" s="19"/>
    </row>
    <row r="289" spans="1:5" ht="16.5">
      <c r="A289" s="23"/>
      <c r="B289" s="11"/>
      <c r="C289" s="10"/>
      <c r="D289" s="19"/>
      <c r="E289" s="19"/>
    </row>
    <row r="290" spans="1:5" ht="16.5">
      <c r="A290" s="23"/>
      <c r="B290" s="11"/>
      <c r="C290" s="10"/>
      <c r="D290" s="19"/>
      <c r="E290" s="19"/>
    </row>
    <row r="291" spans="1:5" ht="16.5">
      <c r="A291" s="23"/>
      <c r="B291" s="11"/>
      <c r="C291" s="10"/>
      <c r="D291" s="19"/>
      <c r="E291" s="19"/>
    </row>
    <row r="292" spans="1:5" ht="16.5">
      <c r="A292" s="23"/>
      <c r="B292" s="11"/>
      <c r="C292" s="10"/>
      <c r="D292" s="19"/>
      <c r="E292" s="19"/>
    </row>
    <row r="293" spans="1:5" ht="16.5">
      <c r="A293" s="23"/>
      <c r="B293" s="11"/>
      <c r="C293" s="10"/>
      <c r="D293" s="19"/>
      <c r="E293" s="19"/>
    </row>
    <row r="296" ht="18">
      <c r="A296" s="26"/>
    </row>
    <row r="297" spans="1:6" ht="18">
      <c r="A297" s="46" t="s">
        <v>9</v>
      </c>
      <c r="B297" s="12"/>
      <c r="C297" s="47"/>
      <c r="D297" s="47"/>
      <c r="E297" s="48"/>
      <c r="F297" s="27">
        <f>F68</f>
        <v>0</v>
      </c>
    </row>
    <row r="298" spans="1:6" ht="18">
      <c r="A298" s="26"/>
      <c r="D298" s="3"/>
      <c r="F298" s="28"/>
    </row>
    <row r="299" spans="1:6" ht="18">
      <c r="A299" s="46" t="s">
        <v>10</v>
      </c>
      <c r="B299" s="12"/>
      <c r="C299" s="47"/>
      <c r="D299" s="47"/>
      <c r="E299" s="48"/>
      <c r="F299" s="27">
        <f>F140</f>
        <v>0</v>
      </c>
    </row>
    <row r="300" spans="1:6" ht="18">
      <c r="A300" s="26"/>
      <c r="D300" s="3"/>
      <c r="F300" s="28"/>
    </row>
    <row r="301" spans="1:6" ht="18">
      <c r="A301" s="46" t="s">
        <v>74</v>
      </c>
      <c r="B301" s="12"/>
      <c r="C301" s="47"/>
      <c r="D301" s="47"/>
      <c r="E301" s="48"/>
      <c r="F301" s="27">
        <f>F202</f>
        <v>0</v>
      </c>
    </row>
    <row r="302" spans="1:6" ht="18">
      <c r="A302" s="26"/>
      <c r="D302" s="3"/>
      <c r="F302" s="28"/>
    </row>
    <row r="303" spans="1:6" ht="18">
      <c r="A303" s="46" t="s">
        <v>104</v>
      </c>
      <c r="B303" s="12"/>
      <c r="C303" s="47"/>
      <c r="D303" s="47"/>
      <c r="E303" s="48"/>
      <c r="F303" s="27">
        <f>F263</f>
        <v>0</v>
      </c>
    </row>
    <row r="304" spans="1:6" ht="18">
      <c r="A304" s="26"/>
      <c r="D304" s="3"/>
      <c r="F304" s="28"/>
    </row>
    <row r="305" spans="1:6" ht="18">
      <c r="A305" s="46" t="s">
        <v>11</v>
      </c>
      <c r="B305" s="12"/>
      <c r="C305" s="47"/>
      <c r="D305" s="47"/>
      <c r="E305" s="48"/>
      <c r="F305" s="27">
        <f>F270</f>
        <v>0</v>
      </c>
    </row>
    <row r="306" spans="1:6" ht="18">
      <c r="A306" s="26"/>
      <c r="D306" s="3"/>
      <c r="F306" s="28"/>
    </row>
    <row r="307" spans="1:6" ht="18.75" thickBot="1">
      <c r="A307" s="49" t="s">
        <v>12</v>
      </c>
      <c r="B307" s="50"/>
      <c r="C307" s="51"/>
      <c r="D307" s="51"/>
      <c r="E307" s="52"/>
      <c r="F307" s="53">
        <f>F282</f>
        <v>0</v>
      </c>
    </row>
    <row r="308" spans="1:6" ht="18">
      <c r="A308" s="26"/>
      <c r="F308" s="28"/>
    </row>
    <row r="309" spans="1:6" ht="18">
      <c r="A309" s="29" t="s">
        <v>63</v>
      </c>
      <c r="B309" s="14"/>
      <c r="C309" s="15"/>
      <c r="D309" s="15"/>
      <c r="E309" s="15"/>
      <c r="F309" s="27">
        <f>SUM(F297:F307)</f>
        <v>0</v>
      </c>
    </row>
    <row r="310" spans="1:6" ht="18">
      <c r="A310" s="25" t="s">
        <v>84</v>
      </c>
      <c r="F310" s="28">
        <f>0.25*F309</f>
        <v>0</v>
      </c>
    </row>
    <row r="311" spans="1:6" ht="18.75" thickBot="1">
      <c r="A311" s="54" t="s">
        <v>13</v>
      </c>
      <c r="B311" s="55"/>
      <c r="C311" s="56"/>
      <c r="D311" s="56"/>
      <c r="E311" s="56"/>
      <c r="F311" s="53">
        <f>SUM(F309:F310)</f>
        <v>0</v>
      </c>
    </row>
    <row r="319" ht="12.75">
      <c r="A319" s="34"/>
    </row>
    <row r="320" ht="12.75">
      <c r="A320" s="34"/>
    </row>
    <row r="321" ht="12.75">
      <c r="A321" s="89"/>
    </row>
    <row r="323" ht="12.75">
      <c r="A323" s="34" t="s">
        <v>78</v>
      </c>
    </row>
    <row r="324" ht="12.75">
      <c r="A324" s="34"/>
    </row>
  </sheetData>
  <sheetProtection/>
  <mergeCells count="5">
    <mergeCell ref="A10:F10"/>
    <mergeCell ref="A14:F14"/>
    <mergeCell ref="A11:F11"/>
    <mergeCell ref="A12:F12"/>
    <mergeCell ref="A13:F13"/>
  </mergeCells>
  <printOptions horizontalCentered="1"/>
  <pageMargins left="0.984251968503937" right="0.2755905511811024" top="0.81" bottom="0.7086614173228347" header="0.31496062992125984" footer="0.48"/>
  <pageSetup horizontalDpi="300" verticalDpi="300" orientation="portrait" paperSize="9" scale="94" r:id="rId1"/>
  <headerFooter alignWithMargins="0">
    <oddHeader>&amp;CPROJEKT KOLEKTORA OBORINSKE ODVODNJE
U ULICI PUT SV. LUKE I DR. ANTE STARČEVIĆA&amp;RTROŠKOVNIK OBORINSKOG
KOLEKTORA
RAMPA TOMY- T. STANICA</oddHeader>
    <oddFooter>&amp;C&amp;9INVESTITOR: GRAD KORČULA, Trg Antuna i Stjepana Radića 1, 20260 Korčula&amp;R&amp;P</oddFooter>
  </headerFooter>
  <rowBreaks count="10" manualBreakCount="10">
    <brk id="24" max="5" man="1"/>
    <brk id="68" max="5" man="1"/>
    <brk id="105" max="5" man="1"/>
    <brk id="140" max="5" man="1"/>
    <brk id="157" max="5" man="1"/>
    <brk id="202" max="5" man="1"/>
    <brk id="239" max="5" man="1"/>
    <brk id="263" max="5" man="1"/>
    <brk id="270" max="5" man="1"/>
    <brk id="282" max="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Exit</cp:lastModifiedBy>
  <cp:lastPrinted>2013-10-30T12:25:06Z</cp:lastPrinted>
  <dcterms:created xsi:type="dcterms:W3CDTF">2006-08-27T19:03:35Z</dcterms:created>
  <dcterms:modified xsi:type="dcterms:W3CDTF">2013-10-30T13:08:40Z</dcterms:modified>
  <cp:category/>
  <cp:version/>
  <cp:contentType/>
  <cp:contentStatus/>
</cp:coreProperties>
</file>